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4709"/>
  <workbookPr autoCompressPictures="0"/>
  <bookViews>
    <workbookView xWindow="2420" yWindow="280" windowWidth="27980" windowHeight="24660"/>
  </bookViews>
  <sheets>
    <sheet name="PLANILHA DE VIABILIDADE" sheetId="9" r:id="rId1"/>
    <sheet name="2." sheetId="2" state="hidden" r:id="rId2"/>
    <sheet name="Plan1" sheetId="5" state="hidden" r:id="rId3"/>
  </sheets>
  <definedNames>
    <definedName name="desempenho" localSheetId="0">#REF!</definedName>
    <definedName name="desempenho">#REF!</definedName>
    <definedName name="_xlnm.Print_Area" localSheetId="0">'PLANILHA DE VIABILIDADE'!$A$1:$L$67</definedName>
  </definedNames>
  <calcPr calcId="140001" calcOnSave="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53" i="9" l="1"/>
  <c r="E52" i="9"/>
  <c r="F54" i="9"/>
  <c r="K41" i="9"/>
  <c r="K43" i="9"/>
  <c r="J39" i="9"/>
  <c r="N39" i="9"/>
  <c r="N42" i="9"/>
  <c r="N44" i="9"/>
  <c r="N45" i="9"/>
  <c r="N46" i="9"/>
  <c r="N48" i="9"/>
  <c r="E58" i="9"/>
  <c r="H52" i="9"/>
  <c r="K52" i="9"/>
  <c r="H53" i="9"/>
  <c r="K53" i="9"/>
  <c r="G54" i="9"/>
  <c r="H54" i="9"/>
  <c r="K54" i="9"/>
  <c r="F55" i="9"/>
  <c r="G55" i="9"/>
  <c r="H55" i="9"/>
  <c r="K55" i="9"/>
  <c r="H56" i="9"/>
  <c r="K56" i="9"/>
  <c r="H57" i="9"/>
  <c r="K57" i="9"/>
  <c r="K58" i="9"/>
  <c r="H73" i="9"/>
  <c r="H74" i="9"/>
  <c r="H75" i="9"/>
  <c r="H76" i="9"/>
  <c r="H77" i="9"/>
  <c r="H78" i="9"/>
  <c r="H79" i="9"/>
  <c r="F58" i="9"/>
  <c r="H71" i="9"/>
  <c r="H58" i="9"/>
  <c r="G38" i="9"/>
  <c r="G37" i="9"/>
  <c r="K61" i="9"/>
  <c r="K60" i="9"/>
  <c r="K39" i="9"/>
  <c r="H42" i="9"/>
  <c r="J42" i="9"/>
  <c r="K42" i="9"/>
  <c r="J44" i="9"/>
  <c r="K44" i="9"/>
  <c r="K37" i="9"/>
  <c r="K38" i="9"/>
  <c r="K45" i="9"/>
  <c r="K46" i="9"/>
  <c r="K48" i="9"/>
  <c r="J43" i="9"/>
  <c r="J48" i="9"/>
  <c r="H43" i="9"/>
  <c r="H48" i="9"/>
  <c r="J58" i="9"/>
  <c r="I58" i="9"/>
  <c r="G48" i="9"/>
  <c r="K63" i="9"/>
  <c r="K62" i="9"/>
  <c r="G11" i="9"/>
  <c r="J1" i="9"/>
  <c r="B9" i="5"/>
  <c r="E7" i="5"/>
  <c r="G7" i="5"/>
  <c r="G8" i="5"/>
  <c r="E8" i="5"/>
  <c r="D12" i="5"/>
  <c r="D11" i="5"/>
  <c r="C21" i="5"/>
  <c r="G9" i="5"/>
  <c r="C19" i="5"/>
  <c r="E9" i="5"/>
  <c r="C29" i="5"/>
  <c r="C30" i="5"/>
  <c r="C31" i="5"/>
  <c r="C18" i="5"/>
  <c r="C20" i="5"/>
  <c r="C22" i="5"/>
  <c r="K64" i="9"/>
  <c r="K65" i="9"/>
  <c r="K66" i="9"/>
</calcChain>
</file>

<file path=xl/sharedStrings.xml><?xml version="1.0" encoding="utf-8"?>
<sst xmlns="http://schemas.openxmlformats.org/spreadsheetml/2006/main" count="133" uniqueCount="113">
  <si>
    <t>DADOS DO LOTE</t>
  </si>
  <si>
    <t>SEM INFORMAÇÕES</t>
  </si>
  <si>
    <t>QUADRO DE ÁREAS</t>
  </si>
  <si>
    <t>USOS</t>
  </si>
  <si>
    <t>N° VAGAS</t>
  </si>
  <si>
    <t>COMPUTÁVEL</t>
  </si>
  <si>
    <t>NÃO COMPUTÁVEL</t>
  </si>
  <si>
    <t>TOTAL</t>
  </si>
  <si>
    <t>PAVTOS</t>
  </si>
  <si>
    <t>ÁREA TOTAL CONST.</t>
  </si>
  <si>
    <t>ÁTICO</t>
  </si>
  <si>
    <t>ÁREA PRIVATIVA</t>
  </si>
  <si>
    <t>QUANT.</t>
  </si>
  <si>
    <t>N° DE VAGAS</t>
  </si>
  <si>
    <t>ÁREA COMUM</t>
  </si>
  <si>
    <t>ÁREA POR VAGAS</t>
  </si>
  <si>
    <t>ÁREA TOTAL CONSTRUÍDA</t>
  </si>
  <si>
    <t>PRODUTO</t>
  </si>
  <si>
    <t>ÁREA TOTAL PRIVATIVA</t>
  </si>
  <si>
    <t>ÍNDICE</t>
  </si>
  <si>
    <t>RELAÇÃO ÁREA CONSTRUÍDA | ÁREA TERRENO</t>
  </si>
  <si>
    <t>TOTAL DE APARTAMENTOS</t>
  </si>
  <si>
    <t>Composição do pavimento tipo</t>
  </si>
  <si>
    <t>Uso:</t>
  </si>
  <si>
    <t>Residencial</t>
  </si>
  <si>
    <t>produto:</t>
  </si>
  <si>
    <t>aptos 2Q</t>
  </si>
  <si>
    <t>core:</t>
  </si>
  <si>
    <t>elevadores</t>
  </si>
  <si>
    <t>escadas</t>
  </si>
  <si>
    <t>circulação</t>
  </si>
  <si>
    <t>Divisão de áreas</t>
  </si>
  <si>
    <t>Área computável</t>
  </si>
  <si>
    <t>Área não computável</t>
  </si>
  <si>
    <t>Área total privativa</t>
  </si>
  <si>
    <t>Eficiência</t>
  </si>
  <si>
    <t>Área total construída</t>
  </si>
  <si>
    <t>total</t>
  </si>
  <si>
    <t>aptos 3Q</t>
  </si>
  <si>
    <t>unid.</t>
  </si>
  <si>
    <t>Área Privativa</t>
  </si>
  <si>
    <t>Sacadas</t>
  </si>
  <si>
    <t>unid./pavto</t>
  </si>
  <si>
    <t>Calculo estimado área comum</t>
  </si>
  <si>
    <t>Eficiencia pretendida</t>
  </si>
  <si>
    <t>Área comum</t>
  </si>
  <si>
    <t>Área Construída</t>
  </si>
  <si>
    <t>(Elevador + escadas + circulação + E.T.)</t>
  </si>
  <si>
    <t>E.T.</t>
  </si>
  <si>
    <t>ÁREA TÉCNICA</t>
  </si>
  <si>
    <t>APTOS</t>
  </si>
  <si>
    <t>DUPLEX</t>
  </si>
  <si>
    <t>TÉRREO</t>
  </si>
  <si>
    <t>MATRÍCULA REGISTRO DE IMÓVEIS</t>
  </si>
  <si>
    <t>INDICAÇÃO FISCAL</t>
  </si>
  <si>
    <t>ENDEREÇO</t>
  </si>
  <si>
    <t>CONE AERONAUTICA</t>
  </si>
  <si>
    <t>RN DO LOTE</t>
  </si>
  <si>
    <t>PERMEABILIDADE</t>
  </si>
  <si>
    <t>TAXA DE OCUPAÇÃO</t>
  </si>
  <si>
    <t>SISTEMA VIÁRIO</t>
  </si>
  <si>
    <t>ZONEAMENTO</t>
  </si>
  <si>
    <t>ALTURA MÁXIMA</t>
  </si>
  <si>
    <t>DENSIDADE MÁXIMA</t>
  </si>
  <si>
    <t>PARÂMETROS CONSTRUTIVOS (A CONFIRMAR)</t>
  </si>
  <si>
    <t>RECUO FRONTAL</t>
  </si>
  <si>
    <t>RECUO LATERAL / FUNDOS</t>
  </si>
  <si>
    <t>SUBSOLO 1</t>
  </si>
  <si>
    <t>SUBSOLO 2</t>
  </si>
  <si>
    <t>TIPO</t>
  </si>
  <si>
    <t>OUTRAS INFORMAÇÕES / OBSERVAÇÕES</t>
  </si>
  <si>
    <t>SMMA</t>
  </si>
  <si>
    <t>IPPUC</t>
  </si>
  <si>
    <t>SMOP</t>
  </si>
  <si>
    <t>(INFORMAÇÃO GUIAS AMARELAS)</t>
  </si>
  <si>
    <t>ESTACIONAMENTO</t>
  </si>
  <si>
    <t>CASA DE MÁQUINAS / BARRILETE</t>
  </si>
  <si>
    <t>RESERVATÓRIO SUPRIOR</t>
  </si>
  <si>
    <t>PRODUTOS</t>
  </si>
  <si>
    <t>R00</t>
  </si>
  <si>
    <t>ÁREA TERRAÇOS</t>
  </si>
  <si>
    <t xml:space="preserve">TOTAL DE VAGAS </t>
  </si>
  <si>
    <t>OBS: ESTUDO ELABORADO SEM LEVANTAMENTO TOPOGRÁFICO, SUJEITO A ALTERAÇÕES.</t>
  </si>
  <si>
    <t>(PLANTA CADASTRAL)</t>
  </si>
  <si>
    <t>NÚMERO DE PAVIMENTOS</t>
  </si>
  <si>
    <t>XXXX</t>
  </si>
  <si>
    <t>GARDENS</t>
  </si>
  <si>
    <t>HALL / CIRC.</t>
  </si>
  <si>
    <t>TESTE EDIFÍCIO ZR4 - CURITIBA, PR</t>
  </si>
  <si>
    <t>APTOS TIPO 2</t>
  </si>
  <si>
    <t>APTOS TIPO 1</t>
  </si>
  <si>
    <t>DUPLEX 1</t>
  </si>
  <si>
    <t>DUPLEX 2</t>
  </si>
  <si>
    <t>GARDEN 1</t>
  </si>
  <si>
    <t>GARDEN 2</t>
  </si>
  <si>
    <t>RENDIMENTOS ESTIMATIVOS</t>
  </si>
  <si>
    <t>PREÇO DE VENDA MÉDIO/m2</t>
  </si>
  <si>
    <t>(ESTIMATIVO REGIÃO)</t>
  </si>
  <si>
    <t>VGV</t>
  </si>
  <si>
    <t>PREÇO DE VENDA CADA APTO TIPO 1</t>
  </si>
  <si>
    <t>PREÇO DE VENDA CADA APTO TIPO 2</t>
  </si>
  <si>
    <t>PREÇO DE VENDA CADA APTO DUPLEX 1</t>
  </si>
  <si>
    <t>PREÇO DE VENDA CADA APTO DUPLEX 2</t>
  </si>
  <si>
    <t>PREÇO DE VENDA CADA APTO GARDEN 1</t>
  </si>
  <si>
    <t>PREÇO DE VENDA CADA APTO GARDEN 2</t>
  </si>
  <si>
    <t>00-16-EV</t>
  </si>
  <si>
    <t>VGV ESTIMATIVO</t>
  </si>
  <si>
    <t>ED. RESIDENCIAL (OPÇÃO 2: APTOS)</t>
  </si>
  <si>
    <t>POTENCIAL CONSTRUTIVO</t>
  </si>
  <si>
    <t>ÁREA TERRENO</t>
  </si>
  <si>
    <t>X</t>
  </si>
  <si>
    <t>ZRX-4</t>
  </si>
  <si>
    <t>0 APTOS/PAVTO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</si>
</sst>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0">
    <numFmt numFmtId="164" formatCode="#,000.00\ &quot;m2&quot;"/>
    <numFmt numFmtId="165" formatCode="#,000.00\ &quot;m&quot;"/>
    <numFmt numFmtId="166" formatCode="00\ &quot;PAVTOS&quot;"/>
    <numFmt numFmtId="167" formatCode="00"/>
    <numFmt numFmtId="168" formatCode="\(#,##0.00\)"/>
    <numFmt numFmtId="169" formatCode="\(\x\ 00\ &quot;BL&quot;\)"/>
    <numFmt numFmtId="170" formatCode="00\ &quot;UNID.&quot;"/>
    <numFmt numFmtId="171" formatCode="#,##0.00\ &quot;m2&quot;"/>
    <numFmt numFmtId="172" formatCode="#,##0.00&quot;m2&quot;"/>
    <numFmt numFmtId="173" formatCode="\(\x\ 00\ &quot;PV&quot;\)"/>
    <numFmt numFmtId="174" formatCode="&quot;(&quot;0.00&quot;m2)&quot;"/>
    <numFmt numFmtId="175" formatCode="0.00&quot;m2&quot;"/>
    <numFmt numFmtId="176" formatCode="0.00\ &quot;m2&quot;"/>
    <numFmt numFmtId="177" formatCode="\(0.00\)"/>
    <numFmt numFmtId="178" formatCode="00.00\ &quot;m&quot;"/>
    <numFmt numFmtId="179" formatCode="00\ &quot;PAVIMENTOS&quot;"/>
    <numFmt numFmtId="180" formatCode="[$-F400]h:mm:ss\ AM/PM"/>
    <numFmt numFmtId="181" formatCode="&quot;R$&quot;#,##0.00"/>
    <numFmt numFmtId="182" formatCode="&quot;R$&quot;\ #,##0.00"/>
    <numFmt numFmtId="183" formatCode="&quot;R$&quot;0.00&quot;/m2&quot;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Swiss 721 Light Condensed BT"/>
    </font>
    <font>
      <sz val="9"/>
      <color theme="1"/>
      <name val="Swiss 721 Light Condensed BT"/>
    </font>
    <font>
      <sz val="16"/>
      <color theme="1"/>
      <name val="Swiss 721 Light Condensed BT"/>
    </font>
    <font>
      <sz val="8"/>
      <color theme="1"/>
      <name val="Swiss 721 Light Condensed BT"/>
    </font>
    <font>
      <sz val="11"/>
      <color rgb="FFFF0000"/>
      <name val="Swiss 721 Light Condensed BT"/>
    </font>
    <font>
      <sz val="9"/>
      <color rgb="FFFF0000"/>
      <name val="Swiss 721 Light Condensed BT"/>
    </font>
    <font>
      <sz val="24"/>
      <color theme="0"/>
      <name val="Swiss 721 Light Condensed BT"/>
    </font>
    <font>
      <sz val="24"/>
      <color rgb="FFFFFF00"/>
      <name val="Swiss 721 Light Condensed BT"/>
    </font>
    <font>
      <sz val="11"/>
      <color theme="0"/>
      <name val="Swiss 721 Light Condensed BT"/>
    </font>
    <font>
      <sz val="11"/>
      <color rgb="FFFFFF00"/>
      <name val="Swiss 721 Light Condensed BT"/>
    </font>
    <font>
      <sz val="9"/>
      <color rgb="FF000000"/>
      <name val="Swiss 721 Light Condensed BT"/>
    </font>
    <font>
      <sz val="9"/>
      <name val="Swiss 721 Light Condensed BT"/>
    </font>
    <font>
      <sz val="11"/>
      <color rgb="FF000000"/>
      <name val="Swiss 721 Light Condensed BT"/>
    </font>
    <font>
      <sz val="10"/>
      <name val="Swiss 721 Light Condensed BT"/>
    </font>
    <font>
      <i/>
      <sz val="10"/>
      <name val="Swiss 721 Light Condensed BT"/>
    </font>
    <font>
      <sz val="10"/>
      <color theme="1"/>
      <name val="Swiss 721 Light Condensed BT"/>
    </font>
    <font>
      <sz val="9"/>
      <color theme="0" tint="-0.499984740745262"/>
      <name val="Swiss 721 Light Condensed BT"/>
    </font>
    <font>
      <b/>
      <sz val="12"/>
      <name val="Swiss 721 Light Condensed BT"/>
    </font>
    <font>
      <b/>
      <i/>
      <sz val="10"/>
      <color theme="1"/>
      <name val="Swiss 721 Light Condensed BT"/>
    </font>
    <font>
      <b/>
      <sz val="10"/>
      <color theme="1"/>
      <name val="Swiss 721 Light Condensed BT"/>
    </font>
    <font>
      <b/>
      <i/>
      <sz val="11"/>
      <color theme="1"/>
      <name val="Swiss 721 Light Condensed BT"/>
    </font>
    <font>
      <b/>
      <sz val="9"/>
      <color theme="1"/>
      <name val="Swiss 721 Light Condensed BT"/>
    </font>
    <font>
      <b/>
      <sz val="12"/>
      <color rgb="FFFF0000"/>
      <name val="Swiss 721 Light Condensed BT"/>
    </font>
    <font>
      <b/>
      <sz val="9"/>
      <color rgb="FFFF0000"/>
      <name val="Swiss 721 Light Condensed BT"/>
    </font>
    <font>
      <b/>
      <sz val="12"/>
      <color theme="1"/>
      <name val="Swiss 721 Light Condensed BT"/>
    </font>
    <font>
      <b/>
      <sz val="10"/>
      <name val="Swiss 721 Light Condensed BT"/>
    </font>
    <font>
      <b/>
      <sz val="12"/>
      <color rgb="FF000000"/>
      <name val="Swiss 721 Light Condensed BT"/>
    </font>
    <font>
      <sz val="9"/>
      <color theme="0" tint="-0.34998626667073579"/>
      <name val="Swiss 721 Light Condensed BT"/>
    </font>
  </fonts>
  <fills count="1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808080"/>
        <bgColor rgb="FF000000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499984740745262"/>
        <bgColor rgb="FF000000"/>
      </patternFill>
    </fill>
    <fill>
      <patternFill patternType="solid">
        <fgColor theme="0"/>
        <bgColor rgb="FF000000"/>
      </patternFill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/>
      <right/>
      <top/>
      <bottom style="thin">
        <color theme="0" tint="-0.499984740745262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500">
    <xf numFmtId="0" fontId="0" fillId="0" borderId="0"/>
    <xf numFmtId="9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21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" vertical="center"/>
    </xf>
    <xf numFmtId="172" fontId="2" fillId="0" borderId="0" xfId="0" applyNumberFormat="1" applyFont="1" applyAlignment="1">
      <alignment horizontal="center" vertical="center"/>
    </xf>
    <xf numFmtId="172" fontId="2" fillId="0" borderId="1" xfId="0" applyNumberFormat="1" applyFont="1" applyBorder="1" applyAlignment="1">
      <alignment horizontal="center" vertical="center"/>
    </xf>
    <xf numFmtId="172" fontId="3" fillId="0" borderId="0" xfId="0" applyNumberFormat="1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72" fontId="0" fillId="0" borderId="0" xfId="0" applyNumberFormat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172" fontId="0" fillId="0" borderId="1" xfId="0" applyNumberForma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center" vertical="center"/>
    </xf>
    <xf numFmtId="10" fontId="0" fillId="2" borderId="0" xfId="1" applyNumberFormat="1" applyFont="1" applyFill="1" applyAlignment="1">
      <alignment horizontal="center" vertical="center"/>
    </xf>
    <xf numFmtId="10" fontId="0" fillId="0" borderId="0" xfId="1" applyNumberFormat="1" applyFont="1"/>
    <xf numFmtId="0" fontId="4" fillId="0" borderId="1" xfId="0" applyFont="1" applyBorder="1" applyAlignment="1">
      <alignment vertical="center"/>
    </xf>
    <xf numFmtId="0" fontId="8" fillId="3" borderId="0" xfId="0" applyFont="1" applyFill="1"/>
    <xf numFmtId="0" fontId="8" fillId="3" borderId="0" xfId="0" applyFont="1" applyFill="1" applyAlignment="1">
      <alignment horizontal="left" vertical="center"/>
    </xf>
    <xf numFmtId="0" fontId="9" fillId="0" borderId="0" xfId="0" applyFont="1" applyAlignment="1">
      <alignment horizontal="center"/>
    </xf>
    <xf numFmtId="0" fontId="9" fillId="3" borderId="0" xfId="0" applyFont="1" applyFill="1"/>
    <xf numFmtId="0" fontId="9" fillId="0" borderId="0" xfId="0" applyFont="1"/>
    <xf numFmtId="0" fontId="8" fillId="0" borderId="0" xfId="0" applyFont="1"/>
    <xf numFmtId="0" fontId="8" fillId="3" borderId="0" xfId="0" applyFont="1" applyFill="1" applyBorder="1"/>
    <xf numFmtId="0" fontId="10" fillId="3" borderId="0" xfId="0" applyFont="1" applyFill="1" applyBorder="1" applyAlignment="1">
      <alignment vertical="center"/>
    </xf>
    <xf numFmtId="0" fontId="8" fillId="3" borderId="0" xfId="0" applyFont="1" applyFill="1" applyBorder="1" applyAlignment="1">
      <alignment horizontal="left" vertical="center"/>
    </xf>
    <xf numFmtId="0" fontId="12" fillId="3" borderId="0" xfId="0" applyFont="1" applyFill="1" applyBorder="1"/>
    <xf numFmtId="0" fontId="13" fillId="3" borderId="0" xfId="0" applyFont="1" applyFill="1" applyBorder="1" applyAlignment="1">
      <alignment horizontal="center"/>
    </xf>
    <xf numFmtId="0" fontId="13" fillId="3" borderId="0" xfId="0" applyFont="1" applyFill="1" applyBorder="1"/>
    <xf numFmtId="0" fontId="9" fillId="3" borderId="0" xfId="0" applyFont="1" applyFill="1" applyAlignment="1">
      <alignment horizontal="center"/>
    </xf>
    <xf numFmtId="0" fontId="14" fillId="7" borderId="0" xfId="0" applyFont="1" applyFill="1" applyAlignment="1">
      <alignment horizontal="center" vertical="center"/>
    </xf>
    <xf numFmtId="0" fontId="12" fillId="7" borderId="0" xfId="0" applyFont="1" applyFill="1" applyBorder="1"/>
    <xf numFmtId="0" fontId="9" fillId="3" borderId="0" xfId="0" applyFont="1" applyFill="1" applyAlignment="1">
      <alignment horizontal="right" vertical="center"/>
    </xf>
    <xf numFmtId="0" fontId="9" fillId="3" borderId="0" xfId="0" applyFont="1" applyFill="1" applyAlignment="1">
      <alignment vertical="center"/>
    </xf>
    <xf numFmtId="0" fontId="17" fillId="7" borderId="0" xfId="0" applyFont="1" applyFill="1" applyBorder="1"/>
    <xf numFmtId="4" fontId="9" fillId="0" borderId="8" xfId="0" applyNumberFormat="1" applyFont="1" applyBorder="1" applyAlignment="1">
      <alignment horizontal="center"/>
    </xf>
    <xf numFmtId="167" fontId="9" fillId="3" borderId="0" xfId="0" applyNumberFormat="1" applyFont="1" applyFill="1" applyBorder="1" applyAlignment="1">
      <alignment horizontal="center" vertical="center"/>
    </xf>
    <xf numFmtId="167" fontId="9" fillId="3" borderId="3" xfId="0" applyNumberFormat="1" applyFont="1" applyFill="1" applyBorder="1" applyAlignment="1">
      <alignment horizontal="center" vertical="center"/>
    </xf>
    <xf numFmtId="4" fontId="9" fillId="3" borderId="8" xfId="0" applyNumberFormat="1" applyFont="1" applyFill="1" applyBorder="1" applyAlignment="1">
      <alignment horizontal="center"/>
    </xf>
    <xf numFmtId="175" fontId="9" fillId="3" borderId="0" xfId="0" applyNumberFormat="1" applyFont="1" applyFill="1" applyAlignment="1">
      <alignment horizontal="center"/>
    </xf>
    <xf numFmtId="0" fontId="9" fillId="3" borderId="0" xfId="0" applyNumberFormat="1" applyFont="1" applyFill="1" applyAlignment="1">
      <alignment horizontal="center"/>
    </xf>
    <xf numFmtId="0" fontId="25" fillId="3" borderId="0" xfId="0" applyFont="1" applyFill="1" applyAlignment="1">
      <alignment vertical="center"/>
    </xf>
    <xf numFmtId="0" fontId="11" fillId="3" borderId="0" xfId="0" applyNumberFormat="1" applyFont="1" applyFill="1" applyBorder="1" applyAlignment="1">
      <alignment vertical="center"/>
    </xf>
    <xf numFmtId="0" fontId="11" fillId="3" borderId="0" xfId="0" applyFont="1" applyFill="1" applyAlignment="1">
      <alignment horizontal="left" vertical="center"/>
    </xf>
    <xf numFmtId="2" fontId="11" fillId="3" borderId="0" xfId="0" applyNumberFormat="1" applyFont="1" applyFill="1" applyAlignment="1">
      <alignment vertical="center"/>
    </xf>
    <xf numFmtId="0" fontId="21" fillId="4" borderId="0" xfId="0" applyFont="1" applyFill="1" applyAlignment="1">
      <alignment vertical="center"/>
    </xf>
    <xf numFmtId="170" fontId="21" fillId="4" borderId="0" xfId="0" applyNumberFormat="1" applyFont="1" applyFill="1" applyAlignment="1">
      <alignment horizontal="center" vertical="center"/>
    </xf>
    <xf numFmtId="167" fontId="23" fillId="4" borderId="0" xfId="0" applyNumberFormat="1" applyFont="1" applyFill="1" applyAlignment="1">
      <alignment horizontal="center" vertical="center"/>
    </xf>
    <xf numFmtId="0" fontId="26" fillId="3" borderId="0" xfId="0" applyNumberFormat="1" applyFont="1" applyFill="1" applyBorder="1" applyAlignment="1">
      <alignment vertical="center"/>
    </xf>
    <xf numFmtId="0" fontId="27" fillId="11" borderId="6" xfId="0" applyFont="1" applyFill="1" applyBorder="1" applyAlignment="1">
      <alignment horizontal="left" vertical="center"/>
    </xf>
    <xf numFmtId="166" fontId="27" fillId="11" borderId="6" xfId="0" applyNumberFormat="1" applyFont="1" applyFill="1" applyBorder="1" applyAlignment="1">
      <alignment horizontal="left" vertical="center"/>
    </xf>
    <xf numFmtId="0" fontId="27" fillId="11" borderId="7" xfId="0" applyFont="1" applyFill="1" applyBorder="1" applyAlignment="1">
      <alignment horizontal="left" vertical="center"/>
    </xf>
    <xf numFmtId="166" fontId="27" fillId="11" borderId="7" xfId="0" applyNumberFormat="1" applyFont="1" applyFill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23" fillId="4" borderId="0" xfId="0" applyFont="1" applyFill="1" applyAlignment="1">
      <alignment vertical="center"/>
    </xf>
    <xf numFmtId="170" fontId="9" fillId="3" borderId="0" xfId="0" applyNumberFormat="1" applyFont="1" applyFill="1" applyAlignment="1">
      <alignment horizontal="center" vertical="center"/>
    </xf>
    <xf numFmtId="0" fontId="11" fillId="3" borderId="0" xfId="0" applyFont="1" applyFill="1" applyBorder="1" applyAlignment="1">
      <alignment horizontal="center" vertical="center"/>
    </xf>
    <xf numFmtId="14" fontId="11" fillId="3" borderId="0" xfId="0" applyNumberFormat="1" applyFont="1" applyFill="1" applyBorder="1" applyAlignment="1">
      <alignment horizontal="right" vertical="center"/>
    </xf>
    <xf numFmtId="0" fontId="11" fillId="3" borderId="0" xfId="0" applyFont="1" applyFill="1" applyBorder="1" applyAlignment="1">
      <alignment horizontal="left" vertical="center"/>
    </xf>
    <xf numFmtId="0" fontId="9" fillId="3" borderId="0" xfId="0" applyFont="1" applyFill="1" applyBorder="1"/>
    <xf numFmtId="0" fontId="31" fillId="3" borderId="0" xfId="0" applyFont="1" applyFill="1" applyBorder="1"/>
    <xf numFmtId="0" fontId="29" fillId="3" borderId="0" xfId="0" applyFont="1" applyFill="1" applyBorder="1"/>
    <xf numFmtId="167" fontId="9" fillId="3" borderId="5" xfId="0" applyNumberFormat="1" applyFont="1" applyFill="1" applyBorder="1" applyAlignment="1">
      <alignment horizontal="center" vertical="center"/>
    </xf>
    <xf numFmtId="0" fontId="27" fillId="5" borderId="0" xfId="0" applyFont="1" applyFill="1" applyAlignment="1">
      <alignment vertical="center"/>
    </xf>
    <xf numFmtId="0" fontId="27" fillId="5" borderId="0" xfId="0" applyFont="1" applyFill="1" applyAlignment="1">
      <alignment horizontal="left" vertical="center"/>
    </xf>
    <xf numFmtId="2" fontId="24" fillId="3" borderId="0" xfId="0" applyNumberFormat="1" applyFont="1" applyFill="1" applyAlignment="1">
      <alignment horizontal="center" vertical="center"/>
    </xf>
    <xf numFmtId="0" fontId="14" fillId="7" borderId="0" xfId="0" applyFont="1" applyFill="1" applyBorder="1" applyAlignment="1">
      <alignment horizontal="center" vertical="center"/>
    </xf>
    <xf numFmtId="0" fontId="15" fillId="7" borderId="0" xfId="0" applyFont="1" applyFill="1" applyBorder="1" applyAlignment="1">
      <alignment horizontal="center" vertical="center"/>
    </xf>
    <xf numFmtId="0" fontId="16" fillId="7" borderId="0" xfId="0" applyFont="1" applyFill="1" applyBorder="1" applyAlignment="1">
      <alignment horizontal="left" vertical="center"/>
    </xf>
    <xf numFmtId="0" fontId="17" fillId="12" borderId="0" xfId="0" applyFont="1" applyFill="1" applyBorder="1"/>
    <xf numFmtId="4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Border="1" applyAlignment="1">
      <alignment horizontal="left" vertical="center"/>
    </xf>
    <xf numFmtId="176" fontId="18" fillId="8" borderId="0" xfId="0" applyNumberFormat="1" applyFont="1" applyFill="1" applyBorder="1" applyAlignment="1">
      <alignment horizontal="left" vertical="center"/>
    </xf>
    <xf numFmtId="0" fontId="29" fillId="3" borderId="0" xfId="0" applyFont="1" applyFill="1" applyBorder="1" applyAlignment="1">
      <alignment horizontal="right" vertical="center"/>
    </xf>
    <xf numFmtId="164" fontId="9" fillId="8" borderId="0" xfId="0" applyNumberFormat="1" applyFont="1" applyFill="1" applyBorder="1" applyAlignment="1">
      <alignment horizontal="left" vertical="center"/>
    </xf>
    <xf numFmtId="177" fontId="18" fillId="8" borderId="0" xfId="0" applyNumberFormat="1" applyFont="1" applyFill="1" applyBorder="1" applyAlignment="1">
      <alignment horizontal="left" vertical="center"/>
    </xf>
    <xf numFmtId="0" fontId="14" fillId="3" borderId="0" xfId="0" applyFont="1" applyFill="1" applyBorder="1" applyAlignment="1">
      <alignment horizontal="center" vertical="center"/>
    </xf>
    <xf numFmtId="0" fontId="15" fillId="3" borderId="0" xfId="0" applyFont="1" applyFill="1" applyBorder="1" applyAlignment="1">
      <alignment horizontal="center" vertical="center"/>
    </xf>
    <xf numFmtId="0" fontId="16" fillId="3" borderId="0" xfId="0" applyFont="1" applyFill="1" applyBorder="1" applyAlignment="1">
      <alignment horizontal="left" vertical="center"/>
    </xf>
    <xf numFmtId="0" fontId="17" fillId="3" borderId="0" xfId="0" applyFont="1" applyFill="1" applyBorder="1"/>
    <xf numFmtId="0" fontId="17" fillId="13" borderId="0" xfId="0" applyFont="1" applyFill="1" applyBorder="1"/>
    <xf numFmtId="0" fontId="8" fillId="3" borderId="0" xfId="0" applyNumberFormat="1" applyFont="1" applyFill="1"/>
    <xf numFmtId="178" fontId="18" fillId="8" borderId="0" xfId="0" applyNumberFormat="1" applyFont="1" applyFill="1" applyBorder="1" applyAlignment="1">
      <alignment horizontal="left" vertical="center"/>
    </xf>
    <xf numFmtId="175" fontId="9" fillId="3" borderId="0" xfId="0" applyNumberFormat="1" applyFont="1" applyFill="1" applyBorder="1" applyAlignment="1">
      <alignment horizontal="center"/>
    </xf>
    <xf numFmtId="0" fontId="23" fillId="3" borderId="0" xfId="0" applyFont="1" applyFill="1" applyAlignment="1">
      <alignment horizontal="center" vertical="center"/>
    </xf>
    <xf numFmtId="175" fontId="9" fillId="3" borderId="0" xfId="0" applyNumberFormat="1" applyFont="1" applyFill="1" applyBorder="1" applyAlignment="1">
      <alignment horizontal="center" vertical="center"/>
    </xf>
    <xf numFmtId="175" fontId="25" fillId="3" borderId="0" xfId="0" applyNumberFormat="1" applyFont="1" applyFill="1" applyAlignment="1">
      <alignment horizontal="center" vertical="center"/>
    </xf>
    <xf numFmtId="170" fontId="27" fillId="5" borderId="0" xfId="0" applyNumberFormat="1" applyFont="1" applyFill="1" applyAlignment="1">
      <alignment horizontal="right" vertical="center"/>
    </xf>
    <xf numFmtId="167" fontId="9" fillId="3" borderId="4" xfId="0" applyNumberFormat="1" applyFont="1" applyFill="1" applyBorder="1" applyAlignment="1">
      <alignment horizontal="center" vertical="center"/>
    </xf>
    <xf numFmtId="2" fontId="24" fillId="3" borderId="4" xfId="0" applyNumberFormat="1" applyFont="1" applyFill="1" applyBorder="1" applyAlignment="1">
      <alignment horizontal="center" vertical="center"/>
    </xf>
    <xf numFmtId="169" fontId="9" fillId="3" borderId="5" xfId="0" applyNumberFormat="1" applyFont="1" applyFill="1" applyBorder="1" applyAlignment="1">
      <alignment horizontal="center" vertical="center"/>
    </xf>
    <xf numFmtId="0" fontId="9" fillId="3" borderId="5" xfId="0" applyFont="1" applyFill="1" applyBorder="1"/>
    <xf numFmtId="167" fontId="11" fillId="3" borderId="4" xfId="0" applyNumberFormat="1" applyFont="1" applyFill="1" applyBorder="1" applyAlignment="1">
      <alignment horizontal="center" vertical="center"/>
    </xf>
    <xf numFmtId="0" fontId="8" fillId="3" borderId="0" xfId="0" applyFont="1" applyFill="1" applyAlignment="1"/>
    <xf numFmtId="0" fontId="9" fillId="3" borderId="0" xfId="0" applyFont="1" applyFill="1" applyBorder="1" applyAlignment="1">
      <alignment horizontal="left" vertical="center"/>
    </xf>
    <xf numFmtId="0" fontId="23" fillId="4" borderId="0" xfId="0" applyFont="1" applyFill="1" applyAlignment="1">
      <alignment horizontal="center" vertical="center"/>
    </xf>
    <xf numFmtId="4" fontId="9" fillId="3" borderId="3" xfId="0" applyNumberFormat="1" applyFont="1" applyFill="1" applyBorder="1" applyAlignment="1">
      <alignment horizontal="center" vertical="center"/>
    </xf>
    <xf numFmtId="0" fontId="21" fillId="4" borderId="1" xfId="0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right" vertical="center"/>
    </xf>
    <xf numFmtId="0" fontId="9" fillId="3" borderId="0" xfId="0" applyFont="1" applyFill="1" applyBorder="1" applyAlignment="1">
      <alignment horizontal="center" vertical="center"/>
    </xf>
    <xf numFmtId="4" fontId="9" fillId="3" borderId="0" xfId="0" applyNumberFormat="1" applyFont="1" applyFill="1" applyBorder="1" applyAlignment="1">
      <alignment horizontal="center" vertical="center"/>
    </xf>
    <xf numFmtId="4" fontId="9" fillId="3" borderId="5" xfId="0" applyNumberFormat="1" applyFont="1" applyFill="1" applyBorder="1" applyAlignment="1">
      <alignment horizontal="center" vertical="center"/>
    </xf>
    <xf numFmtId="4" fontId="9" fillId="3" borderId="4" xfId="0" applyNumberFormat="1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/>
    </xf>
    <xf numFmtId="4" fontId="25" fillId="4" borderId="0" xfId="0" applyNumberFormat="1" applyFont="1" applyFill="1" applyAlignment="1">
      <alignment horizontal="center" vertical="center"/>
    </xf>
    <xf numFmtId="2" fontId="9" fillId="3" borderId="0" xfId="0" applyNumberFormat="1" applyFont="1" applyFill="1" applyAlignment="1">
      <alignment horizontal="center" vertical="center"/>
    </xf>
    <xf numFmtId="4" fontId="23" fillId="4" borderId="0" xfId="0" applyNumberFormat="1" applyFont="1" applyFill="1" applyAlignment="1">
      <alignment horizontal="center" vertical="center"/>
    </xf>
    <xf numFmtId="4" fontId="35" fillId="3" borderId="2" xfId="0" applyNumberFormat="1" applyFont="1" applyFill="1" applyBorder="1" applyAlignment="1">
      <alignment horizontal="center"/>
    </xf>
    <xf numFmtId="180" fontId="27" fillId="11" borderId="6" xfId="0" applyNumberFormat="1" applyFont="1" applyFill="1" applyBorder="1" applyAlignment="1">
      <alignment horizontal="left" vertical="center"/>
    </xf>
    <xf numFmtId="0" fontId="8" fillId="3" borderId="0" xfId="0" applyFont="1" applyFill="1" applyBorder="1" applyAlignment="1"/>
    <xf numFmtId="0" fontId="15" fillId="6" borderId="0" xfId="0" applyFont="1" applyFill="1" applyBorder="1" applyAlignment="1">
      <alignment horizontal="center" vertical="center"/>
    </xf>
    <xf numFmtId="0" fontId="16" fillId="6" borderId="0" xfId="0" applyFont="1" applyFill="1" applyBorder="1" applyAlignment="1">
      <alignment horizontal="left" vertical="center"/>
    </xf>
    <xf numFmtId="0" fontId="17" fillId="6" borderId="0" xfId="0" applyFont="1" applyFill="1" applyBorder="1"/>
    <xf numFmtId="0" fontId="9" fillId="3" borderId="0" xfId="0" applyFont="1" applyFill="1" applyBorder="1" applyAlignment="1">
      <alignment vertical="center"/>
    </xf>
    <xf numFmtId="0" fontId="18" fillId="8" borderId="0" xfId="0" applyFont="1" applyFill="1" applyBorder="1" applyAlignment="1">
      <alignment horizontal="left" vertical="center"/>
    </xf>
    <xf numFmtId="0" fontId="19" fillId="3" borderId="0" xfId="0" applyFont="1" applyFill="1" applyBorder="1" applyAlignment="1">
      <alignment horizontal="left" vertical="center"/>
    </xf>
    <xf numFmtId="165" fontId="18" fillId="8" borderId="0" xfId="0" applyNumberFormat="1" applyFont="1" applyFill="1" applyBorder="1" applyAlignment="1">
      <alignment horizontal="left" vertical="center"/>
    </xf>
    <xf numFmtId="0" fontId="8" fillId="0" borderId="0" xfId="0" applyFont="1" applyBorder="1"/>
    <xf numFmtId="0" fontId="8" fillId="3" borderId="0" xfId="0" applyFont="1" applyFill="1" applyBorder="1" applyAlignment="1">
      <alignment horizontal="left"/>
    </xf>
    <xf numFmtId="0" fontId="20" fillId="8" borderId="0" xfId="0" applyFont="1" applyFill="1" applyBorder="1"/>
    <xf numFmtId="0" fontId="17" fillId="10" borderId="0" xfId="0" applyFont="1" applyFill="1" applyBorder="1"/>
    <xf numFmtId="9" fontId="9" fillId="3" borderId="0" xfId="0" applyNumberFormat="1" applyFont="1" applyFill="1" applyBorder="1" applyAlignment="1">
      <alignment horizontal="left" vertical="center"/>
    </xf>
    <xf numFmtId="174" fontId="9" fillId="3" borderId="0" xfId="0" applyNumberFormat="1" applyFont="1" applyFill="1" applyBorder="1" applyAlignment="1">
      <alignment horizontal="left"/>
    </xf>
    <xf numFmtId="9" fontId="18" fillId="8" borderId="0" xfId="0" applyNumberFormat="1" applyFont="1" applyFill="1" applyBorder="1" applyAlignment="1">
      <alignment horizontal="left" vertical="center"/>
    </xf>
    <xf numFmtId="166" fontId="9" fillId="3" borderId="0" xfId="0" applyNumberFormat="1" applyFont="1" applyFill="1" applyBorder="1" applyAlignment="1">
      <alignment horizontal="left" vertical="center"/>
    </xf>
    <xf numFmtId="166" fontId="18" fillId="8" borderId="0" xfId="0" applyNumberFormat="1" applyFont="1" applyFill="1" applyBorder="1" applyAlignment="1">
      <alignment horizontal="left" vertical="center"/>
    </xf>
    <xf numFmtId="0" fontId="25" fillId="4" borderId="0" xfId="0" applyFont="1" applyFill="1" applyBorder="1" applyAlignment="1">
      <alignment horizontal="center" vertical="center"/>
    </xf>
    <xf numFmtId="167" fontId="32" fillId="4" borderId="0" xfId="0" applyNumberFormat="1" applyFont="1" applyFill="1" applyBorder="1" applyAlignment="1">
      <alignment horizontal="center" vertical="center"/>
    </xf>
    <xf numFmtId="4" fontId="25" fillId="4" borderId="0" xfId="0" applyNumberFormat="1" applyFont="1" applyFill="1" applyBorder="1" applyAlignment="1">
      <alignment horizontal="center" vertical="center"/>
    </xf>
    <xf numFmtId="0" fontId="12" fillId="3" borderId="0" xfId="0" applyFont="1" applyFill="1" applyBorder="1" applyAlignment="1"/>
    <xf numFmtId="0" fontId="13" fillId="3" borderId="0" xfId="0" applyFont="1" applyFill="1" applyBorder="1" applyAlignment="1"/>
    <xf numFmtId="2" fontId="9" fillId="3" borderId="4" xfId="0" applyNumberFormat="1" applyFont="1" applyFill="1" applyBorder="1" applyAlignment="1">
      <alignment horizontal="center" vertical="center"/>
    </xf>
    <xf numFmtId="0" fontId="16" fillId="7" borderId="0" xfId="0" applyFont="1" applyFill="1" applyAlignment="1">
      <alignment horizontal="center" vertical="center"/>
    </xf>
    <xf numFmtId="0" fontId="16" fillId="6" borderId="0" xfId="0" applyFont="1" applyFill="1" applyAlignment="1">
      <alignment vertical="center"/>
    </xf>
    <xf numFmtId="167" fontId="9" fillId="3" borderId="3" xfId="0" applyNumberFormat="1" applyFont="1" applyFill="1" applyBorder="1" applyAlignment="1">
      <alignment horizontal="left" vertical="center"/>
    </xf>
    <xf numFmtId="4" fontId="9" fillId="3" borderId="3" xfId="0" applyNumberFormat="1" applyFont="1" applyFill="1" applyBorder="1" applyAlignment="1">
      <alignment horizontal="left" vertical="center"/>
    </xf>
    <xf numFmtId="0" fontId="9" fillId="3" borderId="3" xfId="0" applyFont="1" applyFill="1" applyBorder="1" applyAlignment="1">
      <alignment vertical="center"/>
    </xf>
    <xf numFmtId="181" fontId="9" fillId="3" borderId="3" xfId="0" applyNumberFormat="1" applyFont="1" applyFill="1" applyBorder="1" applyAlignment="1">
      <alignment horizontal="left" vertical="center"/>
    </xf>
    <xf numFmtId="182" fontId="9" fillId="3" borderId="3" xfId="0" applyNumberFormat="1" applyFont="1" applyFill="1" applyBorder="1" applyAlignment="1">
      <alignment horizontal="left" vertical="center"/>
    </xf>
    <xf numFmtId="10" fontId="9" fillId="3" borderId="3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center"/>
    </xf>
    <xf numFmtId="173" fontId="9" fillId="3" borderId="0" xfId="0" applyNumberFormat="1" applyFont="1" applyFill="1" applyAlignment="1">
      <alignment horizontal="center"/>
    </xf>
    <xf numFmtId="173" fontId="9" fillId="3" borderId="0" xfId="0" applyNumberFormat="1" applyFont="1" applyFill="1"/>
    <xf numFmtId="4" fontId="25" fillId="3" borderId="0" xfId="0" applyNumberFormat="1" applyFont="1" applyFill="1" applyAlignment="1">
      <alignment horizontal="center" vertical="center"/>
    </xf>
    <xf numFmtId="2" fontId="8" fillId="3" borderId="0" xfId="0" applyNumberFormat="1" applyFont="1" applyFill="1"/>
    <xf numFmtId="4" fontId="9" fillId="3" borderId="0" xfId="0" applyNumberFormat="1" applyFont="1" applyFill="1" applyBorder="1" applyAlignment="1">
      <alignment horizontal="center"/>
    </xf>
    <xf numFmtId="0" fontId="9" fillId="3" borderId="0" xfId="0" applyNumberFormat="1" applyFont="1" applyFill="1" applyBorder="1" applyAlignment="1">
      <alignment horizontal="center"/>
    </xf>
    <xf numFmtId="0" fontId="11" fillId="3" borderId="0" xfId="0" applyFont="1" applyFill="1" applyAlignment="1">
      <alignment vertical="center"/>
    </xf>
    <xf numFmtId="4" fontId="23" fillId="3" borderId="0" xfId="0" applyNumberFormat="1" applyFont="1" applyFill="1" applyAlignment="1">
      <alignment vertical="center"/>
    </xf>
    <xf numFmtId="0" fontId="18" fillId="13" borderId="0" xfId="0" applyFont="1" applyFill="1"/>
    <xf numFmtId="183" fontId="9" fillId="3" borderId="0" xfId="0" applyNumberFormat="1" applyFont="1" applyFill="1" applyAlignment="1">
      <alignment horizontal="left"/>
    </xf>
    <xf numFmtId="0" fontId="29" fillId="3" borderId="3" xfId="0" applyFont="1" applyFill="1" applyBorder="1" applyAlignment="1">
      <alignment vertical="center"/>
    </xf>
    <xf numFmtId="0" fontId="29" fillId="3" borderId="3" xfId="0" applyFont="1" applyFill="1" applyBorder="1" applyAlignment="1">
      <alignment horizontal="left" vertical="center"/>
    </xf>
    <xf numFmtId="181" fontId="29" fillId="3" borderId="3" xfId="0" applyNumberFormat="1" applyFont="1" applyFill="1" applyBorder="1" applyAlignment="1">
      <alignment horizontal="left" vertical="center"/>
    </xf>
    <xf numFmtId="4" fontId="9" fillId="3" borderId="3" xfId="0" applyNumberFormat="1" applyFont="1" applyFill="1" applyBorder="1" applyAlignment="1">
      <alignment horizontal="left" vertical="center"/>
    </xf>
    <xf numFmtId="0" fontId="9" fillId="3" borderId="3" xfId="0" applyFont="1" applyFill="1" applyBorder="1" applyAlignment="1">
      <alignment vertical="center"/>
    </xf>
    <xf numFmtId="0" fontId="9" fillId="3" borderId="3" xfId="0" applyFont="1" applyFill="1" applyBorder="1" applyAlignment="1">
      <alignment horizontal="left" vertical="center"/>
    </xf>
    <xf numFmtId="175" fontId="9" fillId="3" borderId="3" xfId="0" applyNumberFormat="1" applyFont="1" applyFill="1" applyBorder="1" applyAlignment="1">
      <alignment horizontal="left" vertical="center"/>
    </xf>
    <xf numFmtId="175" fontId="9" fillId="3" borderId="0" xfId="0" applyNumberFormat="1" applyFont="1" applyFill="1" applyBorder="1" applyAlignment="1">
      <alignment horizontal="center"/>
    </xf>
    <xf numFmtId="173" fontId="9" fillId="3" borderId="5" xfId="0" applyNumberFormat="1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4" fontId="9" fillId="3" borderId="5" xfId="0" applyNumberFormat="1" applyFont="1" applyFill="1" applyBorder="1" applyAlignment="1">
      <alignment horizontal="center" vertical="center"/>
    </xf>
    <xf numFmtId="0" fontId="21" fillId="4" borderId="5" xfId="0" applyFont="1" applyFill="1" applyBorder="1" applyAlignment="1">
      <alignment horizontal="left" vertical="center"/>
    </xf>
    <xf numFmtId="0" fontId="9" fillId="3" borderId="4" xfId="0" applyFont="1" applyFill="1" applyBorder="1" applyAlignment="1">
      <alignment horizontal="center" vertical="center"/>
    </xf>
    <xf numFmtId="168" fontId="24" fillId="3" borderId="4" xfId="0" applyNumberFormat="1" applyFont="1" applyFill="1" applyBorder="1" applyAlignment="1">
      <alignment horizontal="center" vertical="center"/>
    </xf>
    <xf numFmtId="4" fontId="9" fillId="3" borderId="0" xfId="0" applyNumberFormat="1" applyFont="1" applyFill="1" applyBorder="1" applyAlignment="1">
      <alignment horizontal="center"/>
    </xf>
    <xf numFmtId="0" fontId="9" fillId="3" borderId="0" xfId="0" applyFont="1" applyFill="1" applyBorder="1" applyAlignment="1">
      <alignment horizontal="center"/>
    </xf>
    <xf numFmtId="0" fontId="9" fillId="3" borderId="0" xfId="0" applyNumberFormat="1" applyFont="1" applyFill="1" applyBorder="1" applyAlignment="1">
      <alignment horizontal="center"/>
    </xf>
    <xf numFmtId="2" fontId="27" fillId="11" borderId="6" xfId="0" applyNumberFormat="1" applyFont="1" applyFill="1" applyBorder="1" applyAlignment="1">
      <alignment horizontal="center" vertical="center"/>
    </xf>
    <xf numFmtId="2" fontId="28" fillId="9" borderId="6" xfId="0" applyNumberFormat="1" applyFont="1" applyFill="1" applyBorder="1" applyAlignment="1">
      <alignment horizontal="center" vertical="center"/>
    </xf>
    <xf numFmtId="2" fontId="9" fillId="3" borderId="0" xfId="0" applyNumberFormat="1" applyFont="1" applyFill="1" applyAlignment="1">
      <alignment horizontal="center" vertical="center"/>
    </xf>
    <xf numFmtId="2" fontId="11" fillId="5" borderId="0" xfId="0" applyNumberFormat="1" applyFont="1" applyFill="1" applyAlignment="1">
      <alignment horizontal="center" vertical="center"/>
    </xf>
    <xf numFmtId="170" fontId="33" fillId="5" borderId="0" xfId="0" applyNumberFormat="1" applyFont="1" applyFill="1" applyAlignment="1">
      <alignment horizontal="center" vertical="center"/>
    </xf>
    <xf numFmtId="170" fontId="22" fillId="5" borderId="0" xfId="0" applyNumberFormat="1" applyFont="1" applyFill="1" applyAlignment="1">
      <alignment horizontal="center" vertical="center"/>
    </xf>
    <xf numFmtId="170" fontId="33" fillId="5" borderId="0" xfId="0" applyNumberFormat="1" applyFont="1" applyFill="1" applyBorder="1" applyAlignment="1">
      <alignment horizontal="center" vertical="center"/>
    </xf>
    <xf numFmtId="170" fontId="22" fillId="5" borderId="0" xfId="0" applyNumberFormat="1" applyFont="1" applyFill="1" applyBorder="1" applyAlignment="1">
      <alignment horizontal="center" vertical="center"/>
    </xf>
    <xf numFmtId="172" fontId="27" fillId="11" borderId="6" xfId="0" applyNumberFormat="1" applyFont="1" applyFill="1" applyBorder="1" applyAlignment="1">
      <alignment horizontal="center" vertical="center"/>
    </xf>
    <xf numFmtId="172" fontId="28" fillId="9" borderId="6" xfId="0" applyNumberFormat="1" applyFont="1" applyFill="1" applyBorder="1" applyAlignment="1">
      <alignment horizontal="center" vertical="center"/>
    </xf>
    <xf numFmtId="171" fontId="27" fillId="11" borderId="7" xfId="0" applyNumberFormat="1" applyFont="1" applyFill="1" applyBorder="1" applyAlignment="1">
      <alignment horizontal="center" vertical="center"/>
    </xf>
    <xf numFmtId="171" fontId="28" fillId="9" borderId="7" xfId="0" applyNumberFormat="1" applyFont="1" applyFill="1" applyBorder="1" applyAlignment="1">
      <alignment horizontal="center" vertical="center"/>
    </xf>
    <xf numFmtId="4" fontId="23" fillId="4" borderId="0" xfId="0" applyNumberFormat="1" applyFont="1" applyFill="1" applyAlignment="1">
      <alignment horizontal="center" vertical="center"/>
    </xf>
    <xf numFmtId="4" fontId="26" fillId="4" borderId="0" xfId="0" applyNumberFormat="1" applyFont="1" applyFill="1" applyAlignment="1">
      <alignment horizontal="center" vertical="center"/>
    </xf>
    <xf numFmtId="0" fontId="9" fillId="3" borderId="3" xfId="0" applyFont="1" applyFill="1" applyBorder="1" applyAlignment="1">
      <alignment horizontal="right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right" vertical="center"/>
    </xf>
    <xf numFmtId="0" fontId="9" fillId="3" borderId="0" xfId="0" applyFont="1" applyFill="1" applyBorder="1" applyAlignment="1">
      <alignment horizontal="center" vertical="center"/>
    </xf>
    <xf numFmtId="4" fontId="9" fillId="3" borderId="0" xfId="0" applyNumberFormat="1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right" vertical="center"/>
    </xf>
    <xf numFmtId="179" fontId="33" fillId="5" borderId="0" xfId="0" applyNumberFormat="1" applyFont="1" applyFill="1" applyAlignment="1">
      <alignment horizontal="center" vertical="center"/>
    </xf>
    <xf numFmtId="179" fontId="22" fillId="5" borderId="0" xfId="0" applyNumberFormat="1" applyFont="1" applyFill="1" applyAlignment="1">
      <alignment horizontal="center" vertical="center"/>
    </xf>
    <xf numFmtId="4" fontId="9" fillId="3" borderId="3" xfId="0" applyNumberFormat="1" applyFont="1" applyFill="1" applyBorder="1" applyAlignment="1">
      <alignment horizontal="center" vertical="center"/>
    </xf>
    <xf numFmtId="0" fontId="13" fillId="3" borderId="0" xfId="0" applyFont="1" applyFill="1" applyBorder="1" applyAlignment="1">
      <alignment horizontal="center" vertical="center"/>
    </xf>
    <xf numFmtId="0" fontId="16" fillId="6" borderId="0" xfId="0" applyFont="1" applyFill="1" applyAlignment="1">
      <alignment horizontal="left" vertical="center"/>
    </xf>
    <xf numFmtId="0" fontId="23" fillId="4" borderId="0" xfId="0" applyFont="1" applyFill="1" applyAlignment="1">
      <alignment horizontal="center" vertical="center"/>
    </xf>
    <xf numFmtId="0" fontId="25" fillId="4" borderId="0" xfId="0" applyFont="1" applyFill="1" applyBorder="1" applyAlignment="1">
      <alignment horizontal="left" vertical="center"/>
    </xf>
    <xf numFmtId="4" fontId="32" fillId="4" borderId="0" xfId="0" applyNumberFormat="1" applyFont="1" applyFill="1" applyBorder="1" applyAlignment="1">
      <alignment horizontal="center" vertical="center"/>
    </xf>
    <xf numFmtId="0" fontId="30" fillId="4" borderId="0" xfId="0" applyFont="1" applyFill="1" applyBorder="1" applyAlignment="1">
      <alignment horizontal="center" vertical="center"/>
    </xf>
    <xf numFmtId="4" fontId="25" fillId="4" borderId="0" xfId="0" applyNumberFormat="1" applyFont="1" applyFill="1" applyBorder="1" applyAlignment="1">
      <alignment horizontal="center" vertical="center"/>
    </xf>
    <xf numFmtId="0" fontId="25" fillId="4" borderId="0" xfId="0" applyFont="1" applyFill="1" applyBorder="1" applyAlignment="1">
      <alignment horizontal="center" vertical="center"/>
    </xf>
    <xf numFmtId="4" fontId="9" fillId="0" borderId="2" xfId="0" applyNumberFormat="1" applyFont="1" applyBorder="1" applyAlignment="1">
      <alignment horizontal="center" vertical="center"/>
    </xf>
    <xf numFmtId="4" fontId="9" fillId="0" borderId="0" xfId="0" applyNumberFormat="1" applyFont="1" applyBorder="1" applyAlignment="1">
      <alignment horizontal="center" vertical="center"/>
    </xf>
    <xf numFmtId="175" fontId="9" fillId="3" borderId="0" xfId="0" applyNumberFormat="1" applyFont="1" applyFill="1" applyBorder="1" applyAlignment="1">
      <alignment horizontal="center" vertical="center"/>
    </xf>
    <xf numFmtId="0" fontId="9" fillId="3" borderId="0" xfId="0" applyNumberFormat="1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right" vertical="center"/>
    </xf>
    <xf numFmtId="4" fontId="9" fillId="3" borderId="4" xfId="0" applyNumberFormat="1" applyFont="1" applyFill="1" applyBorder="1" applyAlignment="1">
      <alignment horizontal="center" vertical="center"/>
    </xf>
    <xf numFmtId="0" fontId="21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3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/>
    </xf>
    <xf numFmtId="0" fontId="34" fillId="8" borderId="0" xfId="0" applyFont="1" applyFill="1" applyBorder="1" applyAlignment="1"/>
    <xf numFmtId="3" fontId="9" fillId="3" borderId="0" xfId="0" applyNumberFormat="1" applyFont="1" applyFill="1" applyBorder="1" applyAlignment="1">
      <alignment horizontal="left" vertical="center"/>
    </xf>
    <xf numFmtId="0" fontId="9" fillId="3" borderId="0" xfId="0" applyFont="1" applyFill="1" applyBorder="1" applyAlignment="1">
      <alignment horizontal="left" vertical="center"/>
    </xf>
    <xf numFmtId="0" fontId="16" fillId="6" borderId="0" xfId="0" applyFont="1" applyFill="1" applyBorder="1" applyAlignment="1">
      <alignment horizontal="left" vertical="center"/>
    </xf>
    <xf numFmtId="0" fontId="2" fillId="0" borderId="0" xfId="0" applyFont="1" applyAlignment="1">
      <alignment horizontal="center" vertical="center"/>
    </xf>
  </cellXfs>
  <cellStyles count="500"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Followed Hyperlink" xfId="83" builtinId="9" hidden="1"/>
    <cellStyle name="Followed Hyperlink" xfId="85" builtinId="9" hidden="1"/>
    <cellStyle name="Followed Hyperlink" xfId="87" builtinId="9" hidden="1"/>
    <cellStyle name="Followed Hyperlink" xfId="89" builtinId="9" hidden="1"/>
    <cellStyle name="Followed Hyperlink" xfId="91" builtinId="9" hidden="1"/>
    <cellStyle name="Followed Hyperlink" xfId="93" builtinId="9" hidden="1"/>
    <cellStyle name="Followed Hyperlink" xfId="95" builtinId="9" hidden="1"/>
    <cellStyle name="Followed Hyperlink" xfId="97" builtinId="9" hidden="1"/>
    <cellStyle name="Followed Hyperlink" xfId="99" builtinId="9" hidden="1"/>
    <cellStyle name="Followed Hyperlink" xfId="101" builtinId="9" hidden="1"/>
    <cellStyle name="Followed Hyperlink" xfId="103" builtinId="9" hidden="1"/>
    <cellStyle name="Followed Hyperlink" xfId="105" builtinId="9" hidden="1"/>
    <cellStyle name="Followed Hyperlink" xfId="107" builtinId="9" hidden="1"/>
    <cellStyle name="Followed Hyperlink" xfId="109" builtinId="9" hidden="1"/>
    <cellStyle name="Followed Hyperlink" xfId="111" builtinId="9" hidden="1"/>
    <cellStyle name="Followed Hyperlink" xfId="113" builtinId="9" hidden="1"/>
    <cellStyle name="Followed Hyperlink" xfId="115" builtinId="9" hidden="1"/>
    <cellStyle name="Followed Hyperlink" xfId="117" builtinId="9" hidden="1"/>
    <cellStyle name="Followed Hyperlink" xfId="119" builtinId="9" hidden="1"/>
    <cellStyle name="Followed Hyperlink" xfId="121" builtinId="9" hidden="1"/>
    <cellStyle name="Followed Hyperlink" xfId="123" builtinId="9" hidden="1"/>
    <cellStyle name="Followed Hyperlink" xfId="125" builtinId="9" hidden="1"/>
    <cellStyle name="Followed Hyperlink" xfId="127" builtinId="9" hidden="1"/>
    <cellStyle name="Followed Hyperlink" xfId="129" builtinId="9" hidden="1"/>
    <cellStyle name="Followed Hyperlink" xfId="131" builtinId="9" hidden="1"/>
    <cellStyle name="Followed Hyperlink" xfId="133" builtinId="9" hidden="1"/>
    <cellStyle name="Followed Hyperlink" xfId="135" builtinId="9" hidden="1"/>
    <cellStyle name="Followed Hyperlink" xfId="137" builtinId="9" hidden="1"/>
    <cellStyle name="Followed Hyperlink" xfId="139" builtinId="9" hidden="1"/>
    <cellStyle name="Followed Hyperlink" xfId="141" builtinId="9" hidden="1"/>
    <cellStyle name="Followed Hyperlink" xfId="143" builtinId="9" hidden="1"/>
    <cellStyle name="Followed Hyperlink" xfId="145" builtinId="9" hidden="1"/>
    <cellStyle name="Followed Hyperlink" xfId="147" builtinId="9" hidden="1"/>
    <cellStyle name="Followed Hyperlink" xfId="149" builtinId="9" hidden="1"/>
    <cellStyle name="Followed Hyperlink" xfId="151" builtinId="9" hidden="1"/>
    <cellStyle name="Followed Hyperlink" xfId="153" builtinId="9" hidden="1"/>
    <cellStyle name="Followed Hyperlink" xfId="155" builtinId="9" hidden="1"/>
    <cellStyle name="Followed Hyperlink" xfId="157" builtinId="9" hidden="1"/>
    <cellStyle name="Followed Hyperlink" xfId="159" builtinId="9" hidden="1"/>
    <cellStyle name="Followed Hyperlink" xfId="161" builtinId="9" hidden="1"/>
    <cellStyle name="Followed Hyperlink" xfId="163" builtinId="9" hidden="1"/>
    <cellStyle name="Followed Hyperlink" xfId="165" builtinId="9" hidden="1"/>
    <cellStyle name="Followed Hyperlink" xfId="167" builtinId="9" hidden="1"/>
    <cellStyle name="Followed Hyperlink" xfId="169" builtinId="9" hidden="1"/>
    <cellStyle name="Followed Hyperlink" xfId="171" builtinId="9" hidden="1"/>
    <cellStyle name="Followed Hyperlink" xfId="173" builtinId="9" hidden="1"/>
    <cellStyle name="Followed Hyperlink" xfId="175" builtinId="9" hidden="1"/>
    <cellStyle name="Followed Hyperlink" xfId="177" builtinId="9" hidden="1"/>
    <cellStyle name="Followed Hyperlink" xfId="179" builtinId="9" hidden="1"/>
    <cellStyle name="Followed Hyperlink" xfId="181" builtinId="9" hidden="1"/>
    <cellStyle name="Followed Hyperlink" xfId="183" builtinId="9" hidden="1"/>
    <cellStyle name="Followed Hyperlink" xfId="185" builtinId="9" hidden="1"/>
    <cellStyle name="Followed Hyperlink" xfId="187" builtinId="9" hidden="1"/>
    <cellStyle name="Followed Hyperlink" xfId="189" builtinId="9" hidden="1"/>
    <cellStyle name="Followed Hyperlink" xfId="191" builtinId="9" hidden="1"/>
    <cellStyle name="Followed Hyperlink" xfId="193" builtinId="9" hidden="1"/>
    <cellStyle name="Followed Hyperlink" xfId="195" builtinId="9" hidden="1"/>
    <cellStyle name="Followed Hyperlink" xfId="197" builtinId="9" hidden="1"/>
    <cellStyle name="Followed Hyperlink" xfId="199" builtinId="9" hidden="1"/>
    <cellStyle name="Followed Hyperlink" xfId="201" builtinId="9" hidden="1"/>
    <cellStyle name="Followed Hyperlink" xfId="203" builtinId="9" hidden="1"/>
    <cellStyle name="Followed Hyperlink" xfId="205" builtinId="9" hidden="1"/>
    <cellStyle name="Followed Hyperlink" xfId="207" builtinId="9" hidden="1"/>
    <cellStyle name="Followed Hyperlink" xfId="209" builtinId="9" hidden="1"/>
    <cellStyle name="Followed Hyperlink" xfId="211" builtinId="9" hidden="1"/>
    <cellStyle name="Followed Hyperlink" xfId="213" builtinId="9" hidden="1"/>
    <cellStyle name="Followed Hyperlink" xfId="215" builtinId="9" hidden="1"/>
    <cellStyle name="Followed Hyperlink" xfId="217" builtinId="9" hidden="1"/>
    <cellStyle name="Followed Hyperlink" xfId="219" builtinId="9" hidden="1"/>
    <cellStyle name="Followed Hyperlink" xfId="221" builtinId="9" hidden="1"/>
    <cellStyle name="Followed Hyperlink" xfId="223" builtinId="9" hidden="1"/>
    <cellStyle name="Followed Hyperlink" xfId="225" builtinId="9" hidden="1"/>
    <cellStyle name="Followed Hyperlink" xfId="227" builtinId="9" hidden="1"/>
    <cellStyle name="Followed Hyperlink" xfId="229" builtinId="9" hidden="1"/>
    <cellStyle name="Followed Hyperlink" xfId="231" builtinId="9" hidden="1"/>
    <cellStyle name="Followed Hyperlink" xfId="233" builtinId="9" hidden="1"/>
    <cellStyle name="Followed Hyperlink" xfId="235" builtinId="9" hidden="1"/>
    <cellStyle name="Followed Hyperlink" xfId="237" builtinId="9" hidden="1"/>
    <cellStyle name="Followed Hyperlink" xfId="239" builtinId="9" hidden="1"/>
    <cellStyle name="Followed Hyperlink" xfId="241" builtinId="9" hidden="1"/>
    <cellStyle name="Followed Hyperlink" xfId="243" builtinId="9" hidden="1"/>
    <cellStyle name="Followed Hyperlink" xfId="245" builtinId="9" hidden="1"/>
    <cellStyle name="Followed Hyperlink" xfId="247" builtinId="9" hidden="1"/>
    <cellStyle name="Followed Hyperlink" xfId="249" builtinId="9" hidden="1"/>
    <cellStyle name="Followed Hyperlink" xfId="251" builtinId="9" hidden="1"/>
    <cellStyle name="Followed Hyperlink" xfId="253" builtinId="9" hidden="1"/>
    <cellStyle name="Followed Hyperlink" xfId="255" builtinId="9" hidden="1"/>
    <cellStyle name="Followed Hyperlink" xfId="257" builtinId="9" hidden="1"/>
    <cellStyle name="Followed Hyperlink" xfId="259" builtinId="9" hidden="1"/>
    <cellStyle name="Followed Hyperlink" xfId="261" builtinId="9" hidden="1"/>
    <cellStyle name="Followed Hyperlink" xfId="263" builtinId="9" hidden="1"/>
    <cellStyle name="Followed Hyperlink" xfId="265" builtinId="9" hidden="1"/>
    <cellStyle name="Followed Hyperlink" xfId="267" builtinId="9" hidden="1"/>
    <cellStyle name="Followed Hyperlink" xfId="269" builtinId="9" hidden="1"/>
    <cellStyle name="Followed Hyperlink" xfId="271" builtinId="9" hidden="1"/>
    <cellStyle name="Followed Hyperlink" xfId="273" builtinId="9" hidden="1"/>
    <cellStyle name="Followed Hyperlink" xfId="275" builtinId="9" hidden="1"/>
    <cellStyle name="Followed Hyperlink" xfId="277" builtinId="9" hidden="1"/>
    <cellStyle name="Followed Hyperlink" xfId="279" builtinId="9" hidden="1"/>
    <cellStyle name="Followed Hyperlink" xfId="281" builtinId="9" hidden="1"/>
    <cellStyle name="Followed Hyperlink" xfId="283" builtinId="9" hidden="1"/>
    <cellStyle name="Followed Hyperlink" xfId="285" builtinId="9" hidden="1"/>
    <cellStyle name="Followed Hyperlink" xfId="287" builtinId="9" hidden="1"/>
    <cellStyle name="Followed Hyperlink" xfId="289" builtinId="9" hidden="1"/>
    <cellStyle name="Followed Hyperlink" xfId="291" builtinId="9" hidden="1"/>
    <cellStyle name="Followed Hyperlink" xfId="293" builtinId="9" hidden="1"/>
    <cellStyle name="Followed Hyperlink" xfId="295" builtinId="9" hidden="1"/>
    <cellStyle name="Followed Hyperlink" xfId="297" builtinId="9" hidden="1"/>
    <cellStyle name="Followed Hyperlink" xfId="299" builtinId="9" hidden="1"/>
    <cellStyle name="Followed Hyperlink" xfId="301" builtinId="9" hidden="1"/>
    <cellStyle name="Followed Hyperlink" xfId="303" builtinId="9" hidden="1"/>
    <cellStyle name="Followed Hyperlink" xfId="305" builtinId="9" hidden="1"/>
    <cellStyle name="Followed Hyperlink" xfId="307" builtinId="9" hidden="1"/>
    <cellStyle name="Followed Hyperlink" xfId="309" builtinId="9" hidden="1"/>
    <cellStyle name="Followed Hyperlink" xfId="311" builtinId="9" hidden="1"/>
    <cellStyle name="Followed Hyperlink" xfId="313" builtinId="9" hidden="1"/>
    <cellStyle name="Followed Hyperlink" xfId="315" builtinId="9" hidden="1"/>
    <cellStyle name="Followed Hyperlink" xfId="317" builtinId="9" hidden="1"/>
    <cellStyle name="Followed Hyperlink" xfId="319" builtinId="9" hidden="1"/>
    <cellStyle name="Followed Hyperlink" xfId="321" builtinId="9" hidden="1"/>
    <cellStyle name="Followed Hyperlink" xfId="323" builtinId="9" hidden="1"/>
    <cellStyle name="Followed Hyperlink" xfId="325" builtinId="9" hidden="1"/>
    <cellStyle name="Followed Hyperlink" xfId="327" builtinId="9" hidden="1"/>
    <cellStyle name="Followed Hyperlink" xfId="329" builtinId="9" hidden="1"/>
    <cellStyle name="Followed Hyperlink" xfId="331" builtinId="9" hidden="1"/>
    <cellStyle name="Followed Hyperlink" xfId="333" builtinId="9" hidden="1"/>
    <cellStyle name="Followed Hyperlink" xfId="335" builtinId="9" hidden="1"/>
    <cellStyle name="Followed Hyperlink" xfId="337" builtinId="9" hidden="1"/>
    <cellStyle name="Followed Hyperlink" xfId="339" builtinId="9" hidden="1"/>
    <cellStyle name="Followed Hyperlink" xfId="341" builtinId="9" hidden="1"/>
    <cellStyle name="Followed Hyperlink" xfId="343" builtinId="9" hidden="1"/>
    <cellStyle name="Followed Hyperlink" xfId="345" builtinId="9" hidden="1"/>
    <cellStyle name="Followed Hyperlink" xfId="347" builtinId="9" hidden="1"/>
    <cellStyle name="Followed Hyperlink" xfId="349" builtinId="9" hidden="1"/>
    <cellStyle name="Followed Hyperlink" xfId="351" builtinId="9" hidden="1"/>
    <cellStyle name="Followed Hyperlink" xfId="353" builtinId="9" hidden="1"/>
    <cellStyle name="Followed Hyperlink" xfId="355" builtinId="9" hidden="1"/>
    <cellStyle name="Followed Hyperlink" xfId="357" builtinId="9" hidden="1"/>
    <cellStyle name="Followed Hyperlink" xfId="359" builtinId="9" hidden="1"/>
    <cellStyle name="Followed Hyperlink" xfId="361" builtinId="9" hidden="1"/>
    <cellStyle name="Followed Hyperlink" xfId="363" builtinId="9" hidden="1"/>
    <cellStyle name="Followed Hyperlink" xfId="365" builtinId="9" hidden="1"/>
    <cellStyle name="Followed Hyperlink" xfId="367" builtinId="9" hidden="1"/>
    <cellStyle name="Followed Hyperlink" xfId="369" builtinId="9" hidden="1"/>
    <cellStyle name="Followed Hyperlink" xfId="371" builtinId="9" hidden="1"/>
    <cellStyle name="Followed Hyperlink" xfId="373" builtinId="9" hidden="1"/>
    <cellStyle name="Followed Hyperlink" xfId="375" builtinId="9" hidden="1"/>
    <cellStyle name="Followed Hyperlink" xfId="377" builtinId="9" hidden="1"/>
    <cellStyle name="Followed Hyperlink" xfId="379" builtinId="9" hidden="1"/>
    <cellStyle name="Followed Hyperlink" xfId="381" builtinId="9" hidden="1"/>
    <cellStyle name="Followed Hyperlink" xfId="383" builtinId="9" hidden="1"/>
    <cellStyle name="Followed Hyperlink" xfId="385" builtinId="9" hidden="1"/>
    <cellStyle name="Followed Hyperlink" xfId="387" builtinId="9" hidden="1"/>
    <cellStyle name="Followed Hyperlink" xfId="389" builtinId="9" hidden="1"/>
    <cellStyle name="Followed Hyperlink" xfId="391" builtinId="9" hidden="1"/>
    <cellStyle name="Followed Hyperlink" xfId="393" builtinId="9" hidden="1"/>
    <cellStyle name="Followed Hyperlink" xfId="395" builtinId="9" hidden="1"/>
    <cellStyle name="Followed Hyperlink" xfId="397" builtinId="9" hidden="1"/>
    <cellStyle name="Followed Hyperlink" xfId="399" builtinId="9" hidden="1"/>
    <cellStyle name="Followed Hyperlink" xfId="401" builtinId="9" hidden="1"/>
    <cellStyle name="Followed Hyperlink" xfId="403" builtinId="9" hidden="1"/>
    <cellStyle name="Followed Hyperlink" xfId="405" builtinId="9" hidden="1"/>
    <cellStyle name="Followed Hyperlink" xfId="407" builtinId="9" hidden="1"/>
    <cellStyle name="Followed Hyperlink" xfId="409" builtinId="9" hidden="1"/>
    <cellStyle name="Followed Hyperlink" xfId="411" builtinId="9" hidden="1"/>
    <cellStyle name="Followed Hyperlink" xfId="413" builtinId="9" hidden="1"/>
    <cellStyle name="Followed Hyperlink" xfId="415" builtinId="9" hidden="1"/>
    <cellStyle name="Followed Hyperlink" xfId="417" builtinId="9" hidden="1"/>
    <cellStyle name="Followed Hyperlink" xfId="419" builtinId="9" hidden="1"/>
    <cellStyle name="Followed Hyperlink" xfId="421" builtinId="9" hidden="1"/>
    <cellStyle name="Followed Hyperlink" xfId="423" builtinId="9" hidden="1"/>
    <cellStyle name="Followed Hyperlink" xfId="425" builtinId="9" hidden="1"/>
    <cellStyle name="Followed Hyperlink" xfId="427" builtinId="9" hidden="1"/>
    <cellStyle name="Followed Hyperlink" xfId="429" builtinId="9" hidden="1"/>
    <cellStyle name="Followed Hyperlink" xfId="431" builtinId="9" hidden="1"/>
    <cellStyle name="Followed Hyperlink" xfId="433" builtinId="9" hidden="1"/>
    <cellStyle name="Followed Hyperlink" xfId="435" builtinId="9" hidden="1"/>
    <cellStyle name="Followed Hyperlink" xfId="437" builtinId="9" hidden="1"/>
    <cellStyle name="Followed Hyperlink" xfId="439" builtinId="9" hidden="1"/>
    <cellStyle name="Followed Hyperlink" xfId="441" builtinId="9" hidden="1"/>
    <cellStyle name="Followed Hyperlink" xfId="443" builtinId="9" hidden="1"/>
    <cellStyle name="Followed Hyperlink" xfId="445" builtinId="9" hidden="1"/>
    <cellStyle name="Followed Hyperlink" xfId="447" builtinId="9" hidden="1"/>
    <cellStyle name="Followed Hyperlink" xfId="449" builtinId="9" hidden="1"/>
    <cellStyle name="Followed Hyperlink" xfId="451" builtinId="9" hidden="1"/>
    <cellStyle name="Followed Hyperlink" xfId="453" builtinId="9" hidden="1"/>
    <cellStyle name="Followed Hyperlink" xfId="455" builtinId="9" hidden="1"/>
    <cellStyle name="Followed Hyperlink" xfId="457" builtinId="9" hidden="1"/>
    <cellStyle name="Followed Hyperlink" xfId="459" builtinId="9" hidden="1"/>
    <cellStyle name="Followed Hyperlink" xfId="461" builtinId="9" hidden="1"/>
    <cellStyle name="Followed Hyperlink" xfId="463" builtinId="9" hidden="1"/>
    <cellStyle name="Followed Hyperlink" xfId="465" builtinId="9" hidden="1"/>
    <cellStyle name="Followed Hyperlink" xfId="467" builtinId="9" hidden="1"/>
    <cellStyle name="Followed Hyperlink" xfId="469" builtinId="9" hidden="1"/>
    <cellStyle name="Followed Hyperlink" xfId="471" builtinId="9" hidden="1"/>
    <cellStyle name="Followed Hyperlink" xfId="473" builtinId="9" hidden="1"/>
    <cellStyle name="Followed Hyperlink" xfId="475" builtinId="9" hidden="1"/>
    <cellStyle name="Followed Hyperlink" xfId="477" builtinId="9" hidden="1"/>
    <cellStyle name="Followed Hyperlink" xfId="479" builtinId="9" hidden="1"/>
    <cellStyle name="Followed Hyperlink" xfId="481" builtinId="9" hidden="1"/>
    <cellStyle name="Followed Hyperlink" xfId="483" builtinId="9" hidden="1"/>
    <cellStyle name="Followed Hyperlink" xfId="485" builtinId="9" hidden="1"/>
    <cellStyle name="Followed Hyperlink" xfId="487" builtinId="9" hidden="1"/>
    <cellStyle name="Followed Hyperlink" xfId="489" builtinId="9" hidden="1"/>
    <cellStyle name="Followed Hyperlink" xfId="491" builtinId="9" hidden="1"/>
    <cellStyle name="Followed Hyperlink" xfId="493" builtinId="9" hidden="1"/>
    <cellStyle name="Followed Hyperlink" xfId="495" builtinId="9" hidden="1"/>
    <cellStyle name="Followed Hyperlink" xfId="497" builtinId="9" hidden="1"/>
    <cellStyle name="Followed Hyperlink" xfId="499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82" builtinId="8" hidden="1"/>
    <cellStyle name="Hyperlink" xfId="84" builtinId="8" hidden="1"/>
    <cellStyle name="Hyperlink" xfId="86" builtinId="8" hidden="1"/>
    <cellStyle name="Hyperlink" xfId="88" builtinId="8" hidden="1"/>
    <cellStyle name="Hyperlink" xfId="90" builtinId="8" hidden="1"/>
    <cellStyle name="Hyperlink" xfId="92" builtinId="8" hidden="1"/>
    <cellStyle name="Hyperlink" xfId="94" builtinId="8" hidden="1"/>
    <cellStyle name="Hyperlink" xfId="96" builtinId="8" hidden="1"/>
    <cellStyle name="Hyperlink" xfId="98" builtinId="8" hidden="1"/>
    <cellStyle name="Hyperlink" xfId="100" builtinId="8" hidden="1"/>
    <cellStyle name="Hyperlink" xfId="102" builtinId="8" hidden="1"/>
    <cellStyle name="Hyperlink" xfId="104" builtinId="8" hidden="1"/>
    <cellStyle name="Hyperlink" xfId="106" builtinId="8" hidden="1"/>
    <cellStyle name="Hyperlink" xfId="108" builtinId="8" hidden="1"/>
    <cellStyle name="Hyperlink" xfId="110" builtinId="8" hidden="1"/>
    <cellStyle name="Hyperlink" xfId="112" builtinId="8" hidden="1"/>
    <cellStyle name="Hyperlink" xfId="114" builtinId="8" hidden="1"/>
    <cellStyle name="Hyperlink" xfId="116" builtinId="8" hidden="1"/>
    <cellStyle name="Hyperlink" xfId="118" builtinId="8" hidden="1"/>
    <cellStyle name="Hyperlink" xfId="120" builtinId="8" hidden="1"/>
    <cellStyle name="Hyperlink" xfId="122" builtinId="8" hidden="1"/>
    <cellStyle name="Hyperlink" xfId="124" builtinId="8" hidden="1"/>
    <cellStyle name="Hyperlink" xfId="126" builtinId="8" hidden="1"/>
    <cellStyle name="Hyperlink" xfId="128" builtinId="8" hidden="1"/>
    <cellStyle name="Hyperlink" xfId="130" builtinId="8" hidden="1"/>
    <cellStyle name="Hyperlink" xfId="132" builtinId="8" hidden="1"/>
    <cellStyle name="Hyperlink" xfId="134" builtinId="8" hidden="1"/>
    <cellStyle name="Hyperlink" xfId="136" builtinId="8" hidden="1"/>
    <cellStyle name="Hyperlink" xfId="138" builtinId="8" hidden="1"/>
    <cellStyle name="Hyperlink" xfId="140" builtinId="8" hidden="1"/>
    <cellStyle name="Hyperlink" xfId="142" builtinId="8" hidden="1"/>
    <cellStyle name="Hyperlink" xfId="144" builtinId="8" hidden="1"/>
    <cellStyle name="Hyperlink" xfId="146" builtinId="8" hidden="1"/>
    <cellStyle name="Hyperlink" xfId="148" builtinId="8" hidden="1"/>
    <cellStyle name="Hyperlink" xfId="150" builtinId="8" hidden="1"/>
    <cellStyle name="Hyperlink" xfId="152" builtinId="8" hidden="1"/>
    <cellStyle name="Hyperlink" xfId="154" builtinId="8" hidden="1"/>
    <cellStyle name="Hyperlink" xfId="156" builtinId="8" hidden="1"/>
    <cellStyle name="Hyperlink" xfId="158" builtinId="8" hidden="1"/>
    <cellStyle name="Hyperlink" xfId="160" builtinId="8" hidden="1"/>
    <cellStyle name="Hyperlink" xfId="162" builtinId="8" hidden="1"/>
    <cellStyle name="Hyperlink" xfId="164" builtinId="8" hidden="1"/>
    <cellStyle name="Hyperlink" xfId="166" builtinId="8" hidden="1"/>
    <cellStyle name="Hyperlink" xfId="168" builtinId="8" hidden="1"/>
    <cellStyle name="Hyperlink" xfId="170" builtinId="8" hidden="1"/>
    <cellStyle name="Hyperlink" xfId="172" builtinId="8" hidden="1"/>
    <cellStyle name="Hyperlink" xfId="174" builtinId="8" hidden="1"/>
    <cellStyle name="Hyperlink" xfId="176" builtinId="8" hidden="1"/>
    <cellStyle name="Hyperlink" xfId="178" builtinId="8" hidden="1"/>
    <cellStyle name="Hyperlink" xfId="180" builtinId="8" hidden="1"/>
    <cellStyle name="Hyperlink" xfId="182" builtinId="8" hidden="1"/>
    <cellStyle name="Hyperlink" xfId="184" builtinId="8" hidden="1"/>
    <cellStyle name="Hyperlink" xfId="186" builtinId="8" hidden="1"/>
    <cellStyle name="Hyperlink" xfId="188" builtinId="8" hidden="1"/>
    <cellStyle name="Hyperlink" xfId="190" builtinId="8" hidden="1"/>
    <cellStyle name="Hyperlink" xfId="192" builtinId="8" hidden="1"/>
    <cellStyle name="Hyperlink" xfId="194" builtinId="8" hidden="1"/>
    <cellStyle name="Hyperlink" xfId="196" builtinId="8" hidden="1"/>
    <cellStyle name="Hyperlink" xfId="198" builtinId="8" hidden="1"/>
    <cellStyle name="Hyperlink" xfId="200" builtinId="8" hidden="1"/>
    <cellStyle name="Hyperlink" xfId="202" builtinId="8" hidden="1"/>
    <cellStyle name="Hyperlink" xfId="204" builtinId="8" hidden="1"/>
    <cellStyle name="Hyperlink" xfId="206" builtinId="8" hidden="1"/>
    <cellStyle name="Hyperlink" xfId="208" builtinId="8" hidden="1"/>
    <cellStyle name="Hyperlink" xfId="210" builtinId="8" hidden="1"/>
    <cellStyle name="Hyperlink" xfId="212" builtinId="8" hidden="1"/>
    <cellStyle name="Hyperlink" xfId="214" builtinId="8" hidden="1"/>
    <cellStyle name="Hyperlink" xfId="216" builtinId="8" hidden="1"/>
    <cellStyle name="Hyperlink" xfId="218" builtinId="8" hidden="1"/>
    <cellStyle name="Hyperlink" xfId="220" builtinId="8" hidden="1"/>
    <cellStyle name="Hyperlink" xfId="222" builtinId="8" hidden="1"/>
    <cellStyle name="Hyperlink" xfId="224" builtinId="8" hidden="1"/>
    <cellStyle name="Hyperlink" xfId="226" builtinId="8" hidden="1"/>
    <cellStyle name="Hyperlink" xfId="228" builtinId="8" hidden="1"/>
    <cellStyle name="Hyperlink" xfId="230" builtinId="8" hidden="1"/>
    <cellStyle name="Hyperlink" xfId="232" builtinId="8" hidden="1"/>
    <cellStyle name="Hyperlink" xfId="234" builtinId="8" hidden="1"/>
    <cellStyle name="Hyperlink" xfId="236" builtinId="8" hidden="1"/>
    <cellStyle name="Hyperlink" xfId="238" builtinId="8" hidden="1"/>
    <cellStyle name="Hyperlink" xfId="240" builtinId="8" hidden="1"/>
    <cellStyle name="Hyperlink" xfId="242" builtinId="8" hidden="1"/>
    <cellStyle name="Hyperlink" xfId="244" builtinId="8" hidden="1"/>
    <cellStyle name="Hyperlink" xfId="246" builtinId="8" hidden="1"/>
    <cellStyle name="Hyperlink" xfId="248" builtinId="8" hidden="1"/>
    <cellStyle name="Hyperlink" xfId="250" builtinId="8" hidden="1"/>
    <cellStyle name="Hyperlink" xfId="252" builtinId="8" hidden="1"/>
    <cellStyle name="Hyperlink" xfId="254" builtinId="8" hidden="1"/>
    <cellStyle name="Hyperlink" xfId="256" builtinId="8" hidden="1"/>
    <cellStyle name="Hyperlink" xfId="258" builtinId="8" hidden="1"/>
    <cellStyle name="Hyperlink" xfId="260" builtinId="8" hidden="1"/>
    <cellStyle name="Hyperlink" xfId="262" builtinId="8" hidden="1"/>
    <cellStyle name="Hyperlink" xfId="264" builtinId="8" hidden="1"/>
    <cellStyle name="Hyperlink" xfId="266" builtinId="8" hidden="1"/>
    <cellStyle name="Hyperlink" xfId="268" builtinId="8" hidden="1"/>
    <cellStyle name="Hyperlink" xfId="270" builtinId="8" hidden="1"/>
    <cellStyle name="Hyperlink" xfId="272" builtinId="8" hidden="1"/>
    <cellStyle name="Hyperlink" xfId="274" builtinId="8" hidden="1"/>
    <cellStyle name="Hyperlink" xfId="276" builtinId="8" hidden="1"/>
    <cellStyle name="Hyperlink" xfId="278" builtinId="8" hidden="1"/>
    <cellStyle name="Hyperlink" xfId="280" builtinId="8" hidden="1"/>
    <cellStyle name="Hyperlink" xfId="282" builtinId="8" hidden="1"/>
    <cellStyle name="Hyperlink" xfId="284" builtinId="8" hidden="1"/>
    <cellStyle name="Hyperlink" xfId="286" builtinId="8" hidden="1"/>
    <cellStyle name="Hyperlink" xfId="288" builtinId="8" hidden="1"/>
    <cellStyle name="Hyperlink" xfId="290" builtinId="8" hidden="1"/>
    <cellStyle name="Hyperlink" xfId="292" builtinId="8" hidden="1"/>
    <cellStyle name="Hyperlink" xfId="294" builtinId="8" hidden="1"/>
    <cellStyle name="Hyperlink" xfId="296" builtinId="8" hidden="1"/>
    <cellStyle name="Hyperlink" xfId="298" builtinId="8" hidden="1"/>
    <cellStyle name="Hyperlink" xfId="300" builtinId="8" hidden="1"/>
    <cellStyle name="Hyperlink" xfId="302" builtinId="8" hidden="1"/>
    <cellStyle name="Hyperlink" xfId="304" builtinId="8" hidden="1"/>
    <cellStyle name="Hyperlink" xfId="306" builtinId="8" hidden="1"/>
    <cellStyle name="Hyperlink" xfId="308" builtinId="8" hidden="1"/>
    <cellStyle name="Hyperlink" xfId="310" builtinId="8" hidden="1"/>
    <cellStyle name="Hyperlink" xfId="312" builtinId="8" hidden="1"/>
    <cellStyle name="Hyperlink" xfId="314" builtinId="8" hidden="1"/>
    <cellStyle name="Hyperlink" xfId="316" builtinId="8" hidden="1"/>
    <cellStyle name="Hyperlink" xfId="318" builtinId="8" hidden="1"/>
    <cellStyle name="Hyperlink" xfId="320" builtinId="8" hidden="1"/>
    <cellStyle name="Hyperlink" xfId="322" builtinId="8" hidden="1"/>
    <cellStyle name="Hyperlink" xfId="324" builtinId="8" hidden="1"/>
    <cellStyle name="Hyperlink" xfId="326" builtinId="8" hidden="1"/>
    <cellStyle name="Hyperlink" xfId="328" builtinId="8" hidden="1"/>
    <cellStyle name="Hyperlink" xfId="330" builtinId="8" hidden="1"/>
    <cellStyle name="Hyperlink" xfId="332" builtinId="8" hidden="1"/>
    <cellStyle name="Hyperlink" xfId="334" builtinId="8" hidden="1"/>
    <cellStyle name="Hyperlink" xfId="336" builtinId="8" hidden="1"/>
    <cellStyle name="Hyperlink" xfId="338" builtinId="8" hidden="1"/>
    <cellStyle name="Hyperlink" xfId="340" builtinId="8" hidden="1"/>
    <cellStyle name="Hyperlink" xfId="342" builtinId="8" hidden="1"/>
    <cellStyle name="Hyperlink" xfId="344" builtinId="8" hidden="1"/>
    <cellStyle name="Hyperlink" xfId="346" builtinId="8" hidden="1"/>
    <cellStyle name="Hyperlink" xfId="348" builtinId="8" hidden="1"/>
    <cellStyle name="Hyperlink" xfId="350" builtinId="8" hidden="1"/>
    <cellStyle name="Hyperlink" xfId="352" builtinId="8" hidden="1"/>
    <cellStyle name="Hyperlink" xfId="354" builtinId="8" hidden="1"/>
    <cellStyle name="Hyperlink" xfId="356" builtinId="8" hidden="1"/>
    <cellStyle name="Hyperlink" xfId="358" builtinId="8" hidden="1"/>
    <cellStyle name="Hyperlink" xfId="360" builtinId="8" hidden="1"/>
    <cellStyle name="Hyperlink" xfId="362" builtinId="8" hidden="1"/>
    <cellStyle name="Hyperlink" xfId="364" builtinId="8" hidden="1"/>
    <cellStyle name="Hyperlink" xfId="366" builtinId="8" hidden="1"/>
    <cellStyle name="Hyperlink" xfId="368" builtinId="8" hidden="1"/>
    <cellStyle name="Hyperlink" xfId="370" builtinId="8" hidden="1"/>
    <cellStyle name="Hyperlink" xfId="372" builtinId="8" hidden="1"/>
    <cellStyle name="Hyperlink" xfId="374" builtinId="8" hidden="1"/>
    <cellStyle name="Hyperlink" xfId="376" builtinId="8" hidden="1"/>
    <cellStyle name="Hyperlink" xfId="378" builtinId="8" hidden="1"/>
    <cellStyle name="Hyperlink" xfId="380" builtinId="8" hidden="1"/>
    <cellStyle name="Hyperlink" xfId="382" builtinId="8" hidden="1"/>
    <cellStyle name="Hyperlink" xfId="384" builtinId="8" hidden="1"/>
    <cellStyle name="Hyperlink" xfId="386" builtinId="8" hidden="1"/>
    <cellStyle name="Hyperlink" xfId="388" builtinId="8" hidden="1"/>
    <cellStyle name="Hyperlink" xfId="390" builtinId="8" hidden="1"/>
    <cellStyle name="Hyperlink" xfId="392" builtinId="8" hidden="1"/>
    <cellStyle name="Hyperlink" xfId="394" builtinId="8" hidden="1"/>
    <cellStyle name="Hyperlink" xfId="396" builtinId="8" hidden="1"/>
    <cellStyle name="Hyperlink" xfId="398" builtinId="8" hidden="1"/>
    <cellStyle name="Hyperlink" xfId="400" builtinId="8" hidden="1"/>
    <cellStyle name="Hyperlink" xfId="402" builtinId="8" hidden="1"/>
    <cellStyle name="Hyperlink" xfId="404" builtinId="8" hidden="1"/>
    <cellStyle name="Hyperlink" xfId="406" builtinId="8" hidden="1"/>
    <cellStyle name="Hyperlink" xfId="408" builtinId="8" hidden="1"/>
    <cellStyle name="Hyperlink" xfId="410" builtinId="8" hidden="1"/>
    <cellStyle name="Hyperlink" xfId="412" builtinId="8" hidden="1"/>
    <cellStyle name="Hyperlink" xfId="414" builtinId="8" hidden="1"/>
    <cellStyle name="Hyperlink" xfId="416" builtinId="8" hidden="1"/>
    <cellStyle name="Hyperlink" xfId="418" builtinId="8" hidden="1"/>
    <cellStyle name="Hyperlink" xfId="420" builtinId="8" hidden="1"/>
    <cellStyle name="Hyperlink" xfId="422" builtinId="8" hidden="1"/>
    <cellStyle name="Hyperlink" xfId="424" builtinId="8" hidden="1"/>
    <cellStyle name="Hyperlink" xfId="426" builtinId="8" hidden="1"/>
    <cellStyle name="Hyperlink" xfId="428" builtinId="8" hidden="1"/>
    <cellStyle name="Hyperlink" xfId="430" builtinId="8" hidden="1"/>
    <cellStyle name="Hyperlink" xfId="432" builtinId="8" hidden="1"/>
    <cellStyle name="Hyperlink" xfId="434" builtinId="8" hidden="1"/>
    <cellStyle name="Hyperlink" xfId="436" builtinId="8" hidden="1"/>
    <cellStyle name="Hyperlink" xfId="438" builtinId="8" hidden="1"/>
    <cellStyle name="Hyperlink" xfId="440" builtinId="8" hidden="1"/>
    <cellStyle name="Hyperlink" xfId="442" builtinId="8" hidden="1"/>
    <cellStyle name="Hyperlink" xfId="444" builtinId="8" hidden="1"/>
    <cellStyle name="Hyperlink" xfId="446" builtinId="8" hidden="1"/>
    <cellStyle name="Hyperlink" xfId="448" builtinId="8" hidden="1"/>
    <cellStyle name="Hyperlink" xfId="450" builtinId="8" hidden="1"/>
    <cellStyle name="Hyperlink" xfId="452" builtinId="8" hidden="1"/>
    <cellStyle name="Hyperlink" xfId="454" builtinId="8" hidden="1"/>
    <cellStyle name="Hyperlink" xfId="456" builtinId="8" hidden="1"/>
    <cellStyle name="Hyperlink" xfId="458" builtinId="8" hidden="1"/>
    <cellStyle name="Hyperlink" xfId="460" builtinId="8" hidden="1"/>
    <cellStyle name="Hyperlink" xfId="462" builtinId="8" hidden="1"/>
    <cellStyle name="Hyperlink" xfId="464" builtinId="8" hidden="1"/>
    <cellStyle name="Hyperlink" xfId="466" builtinId="8" hidden="1"/>
    <cellStyle name="Hyperlink" xfId="468" builtinId="8" hidden="1"/>
    <cellStyle name="Hyperlink" xfId="470" builtinId="8" hidden="1"/>
    <cellStyle name="Hyperlink" xfId="472" builtinId="8" hidden="1"/>
    <cellStyle name="Hyperlink" xfId="474" builtinId="8" hidden="1"/>
    <cellStyle name="Hyperlink" xfId="476" builtinId="8" hidden="1"/>
    <cellStyle name="Hyperlink" xfId="478" builtinId="8" hidden="1"/>
    <cellStyle name="Hyperlink" xfId="480" builtinId="8" hidden="1"/>
    <cellStyle name="Hyperlink" xfId="482" builtinId="8" hidden="1"/>
    <cellStyle name="Hyperlink" xfId="484" builtinId="8" hidden="1"/>
    <cellStyle name="Hyperlink" xfId="486" builtinId="8" hidden="1"/>
    <cellStyle name="Hyperlink" xfId="488" builtinId="8" hidden="1"/>
    <cellStyle name="Hyperlink" xfId="490" builtinId="8" hidden="1"/>
    <cellStyle name="Hyperlink" xfId="492" builtinId="8" hidden="1"/>
    <cellStyle name="Hyperlink" xfId="494" builtinId="8" hidden="1"/>
    <cellStyle name="Hyperlink" xfId="496" builtinId="8" hidden="1"/>
    <cellStyle name="Hyperlink" xfId="498" builtinId="8" hidden="1"/>
    <cellStyle name="Normal" xfId="0" builtinId="0"/>
    <cellStyle name="Percent" xfId="1" builtinId="5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19368</xdr:colOff>
      <xdr:row>1</xdr:row>
      <xdr:rowOff>160867</xdr:rowOff>
    </xdr:from>
    <xdr:to>
      <xdr:col>5</xdr:col>
      <xdr:colOff>735375</xdr:colOff>
      <xdr:row>3</xdr:row>
      <xdr:rowOff>2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32728" y="475827"/>
          <a:ext cx="2321287" cy="3979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83"/>
  <sheetViews>
    <sheetView tabSelected="1" view="pageLayout" zoomScale="150" zoomScaleSheetLayoutView="100" workbookViewId="0">
      <selection activeCell="I75" sqref="I75:L75"/>
    </sheetView>
  </sheetViews>
  <sheetFormatPr baseColWidth="10" defaultColWidth="8.83203125" defaultRowHeight="15" x14ac:dyDescent="0"/>
  <cols>
    <col min="1" max="1" width="2.83203125" style="24" customWidth="1"/>
    <col min="2" max="2" width="1.5" style="19" customWidth="1"/>
    <col min="3" max="3" width="3.1640625" style="19" customWidth="1"/>
    <col min="4" max="4" width="8.6640625" style="24" customWidth="1"/>
    <col min="5" max="5" width="7.6640625" style="24" customWidth="1"/>
    <col min="6" max="6" width="14.83203125" style="55" customWidth="1"/>
    <col min="7" max="7" width="12.6640625" style="24" customWidth="1"/>
    <col min="8" max="8" width="11.83203125" style="24" customWidth="1"/>
    <col min="9" max="9" width="11" style="24" customWidth="1"/>
    <col min="10" max="10" width="13.6640625" style="24" customWidth="1"/>
    <col min="11" max="11" width="11.1640625" style="24" customWidth="1"/>
    <col min="12" max="12" width="7" style="24" customWidth="1"/>
    <col min="13" max="13" width="3.33203125" style="19" customWidth="1"/>
    <col min="14" max="14" width="10.83203125" style="21" customWidth="1"/>
    <col min="15" max="15" width="3.33203125" style="22" customWidth="1"/>
    <col min="16" max="16" width="13.5" style="23" bestFit="1" customWidth="1"/>
    <col min="17" max="17" width="8.1640625" style="23" bestFit="1" customWidth="1"/>
    <col min="18" max="18" width="8" style="23" bestFit="1" customWidth="1"/>
    <col min="19" max="19" width="10.33203125" style="23" bestFit="1" customWidth="1"/>
    <col min="20" max="20" width="1.1640625" style="22" customWidth="1"/>
    <col min="21" max="23" width="8.83203125" style="24"/>
    <col min="24" max="24" width="1.1640625" style="24" customWidth="1"/>
    <col min="25" max="16384" width="8.83203125" style="24"/>
  </cols>
  <sheetData>
    <row r="1" spans="1:38" ht="25.5" customHeight="1">
      <c r="A1" s="26"/>
      <c r="B1" s="26"/>
      <c r="C1" s="26"/>
      <c r="D1" s="25"/>
      <c r="E1" s="25"/>
      <c r="F1" s="27"/>
      <c r="G1" s="25"/>
      <c r="H1" s="25"/>
      <c r="I1" s="25"/>
      <c r="J1" s="59">
        <f ca="1">TODAY()</f>
        <v>42571</v>
      </c>
      <c r="K1" s="58" t="s">
        <v>105</v>
      </c>
      <c r="L1" s="60" t="s">
        <v>79</v>
      </c>
      <c r="M1" s="21"/>
      <c r="N1" s="22"/>
      <c r="O1" s="23"/>
      <c r="S1" s="24"/>
      <c r="T1" s="19"/>
    </row>
    <row r="2" spans="1:38" ht="29" customHeight="1">
      <c r="A2" s="25"/>
      <c r="B2" s="111"/>
      <c r="C2" s="111"/>
      <c r="D2" s="111"/>
      <c r="E2" s="111"/>
      <c r="F2" s="111"/>
      <c r="G2" s="211" t="s">
        <v>107</v>
      </c>
      <c r="H2" s="211"/>
      <c r="I2" s="211"/>
      <c r="J2" s="211"/>
      <c r="K2" s="211"/>
      <c r="L2" s="211"/>
      <c r="M2" s="29"/>
      <c r="N2" s="30"/>
      <c r="O2" s="30"/>
      <c r="P2" s="30"/>
      <c r="Q2" s="30"/>
      <c r="R2" s="30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</row>
    <row r="3" spans="1:38" ht="15" customHeight="1">
      <c r="A3" s="25"/>
      <c r="B3" s="25"/>
      <c r="C3" s="25"/>
      <c r="D3" s="25"/>
      <c r="E3" s="25"/>
      <c r="F3" s="27"/>
      <c r="G3" s="111" t="s">
        <v>88</v>
      </c>
      <c r="H3" s="111"/>
      <c r="I3" s="25"/>
      <c r="J3" s="25"/>
      <c r="K3" s="25"/>
      <c r="L3" s="25"/>
      <c r="M3" s="31"/>
      <c r="N3" s="22"/>
      <c r="O3" s="23"/>
      <c r="S3" s="24"/>
      <c r="T3" s="19"/>
    </row>
    <row r="4" spans="1:38" ht="14" customHeight="1">
      <c r="A4" s="25"/>
      <c r="B4" s="25"/>
      <c r="C4" s="25"/>
      <c r="D4" s="25"/>
      <c r="E4" s="25"/>
      <c r="F4" s="27"/>
      <c r="G4" s="25"/>
      <c r="H4" s="25"/>
      <c r="I4" s="25"/>
      <c r="J4" s="25"/>
      <c r="K4" s="25"/>
      <c r="L4" s="25"/>
      <c r="M4" s="31"/>
      <c r="N4" s="22"/>
      <c r="O4" s="23"/>
      <c r="S4" s="24"/>
      <c r="T4" s="19"/>
    </row>
    <row r="5" spans="1:38" ht="21.75" customHeight="1">
      <c r="A5" s="68"/>
      <c r="B5" s="112"/>
      <c r="C5" s="113" t="s">
        <v>0</v>
      </c>
      <c r="D5" s="113"/>
      <c r="E5" s="114"/>
      <c r="F5" s="114"/>
      <c r="G5" s="114"/>
      <c r="H5" s="114"/>
      <c r="I5" s="114"/>
      <c r="J5" s="114"/>
      <c r="K5" s="33"/>
      <c r="L5" s="33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  <c r="AJ5" s="28"/>
      <c r="AK5" s="28"/>
      <c r="AL5" s="28"/>
    </row>
    <row r="6" spans="1:38" ht="9.75" customHeight="1">
      <c r="A6" s="25"/>
      <c r="B6" s="25"/>
      <c r="C6" s="25"/>
      <c r="D6" s="25"/>
      <c r="E6" s="25"/>
      <c r="F6" s="25"/>
      <c r="G6" s="25"/>
      <c r="H6" s="25"/>
      <c r="I6" s="25"/>
      <c r="J6" s="25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28"/>
      <c r="AJ6" s="28"/>
      <c r="AK6" s="28"/>
      <c r="AL6" s="28"/>
    </row>
    <row r="7" spans="1:38" ht="15" hidden="1" customHeight="1">
      <c r="A7" s="25"/>
      <c r="B7" s="96"/>
      <c r="C7" s="100" t="s">
        <v>54</v>
      </c>
      <c r="D7" s="100"/>
      <c r="E7" s="212">
        <v>10000000</v>
      </c>
      <c r="F7" s="213"/>
      <c r="G7" s="213"/>
      <c r="H7" s="213"/>
      <c r="I7" s="213"/>
      <c r="J7" s="213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28"/>
      <c r="AJ7" s="28"/>
      <c r="AK7" s="28"/>
      <c r="AL7" s="28"/>
    </row>
    <row r="8" spans="1:38" ht="14" customHeight="1">
      <c r="A8" s="25"/>
      <c r="B8" s="96"/>
      <c r="C8" s="96" t="s">
        <v>53</v>
      </c>
      <c r="D8" s="100"/>
      <c r="E8" s="115"/>
      <c r="F8" s="115"/>
      <c r="G8" s="116" t="s">
        <v>85</v>
      </c>
      <c r="H8" s="115"/>
      <c r="I8" s="115"/>
      <c r="J8" s="115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28"/>
      <c r="AJ8" s="28"/>
      <c r="AK8" s="28"/>
      <c r="AL8" s="28"/>
    </row>
    <row r="9" spans="1:38" s="23" customFormat="1" ht="14" customHeight="1">
      <c r="A9" s="96"/>
      <c r="B9" s="96"/>
      <c r="C9" s="96" t="s">
        <v>55</v>
      </c>
      <c r="D9" s="100"/>
      <c r="E9" s="115"/>
      <c r="F9" s="115"/>
      <c r="G9" s="116" t="s">
        <v>85</v>
      </c>
      <c r="H9" s="115"/>
      <c r="I9" s="115"/>
      <c r="J9" s="115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</row>
    <row r="10" spans="1:38" s="23" customFormat="1" ht="14" customHeight="1">
      <c r="A10" s="117"/>
      <c r="B10" s="117"/>
      <c r="C10" s="96" t="s">
        <v>109</v>
      </c>
      <c r="D10" s="100"/>
      <c r="E10" s="73"/>
      <c r="F10" s="61"/>
      <c r="G10" s="74">
        <v>0</v>
      </c>
      <c r="H10" s="61" t="s">
        <v>74</v>
      </c>
      <c r="I10" s="61"/>
      <c r="J10" s="61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  <c r="AF10" s="30"/>
      <c r="AG10" s="30"/>
      <c r="AH10" s="30"/>
      <c r="AI10" s="30"/>
      <c r="AJ10" s="30"/>
      <c r="AK10" s="30"/>
      <c r="AL10" s="30"/>
    </row>
    <row r="11" spans="1:38" s="23" customFormat="1" ht="14" customHeight="1">
      <c r="A11" s="117"/>
      <c r="B11" s="117"/>
      <c r="C11" s="96" t="s">
        <v>108</v>
      </c>
      <c r="D11" s="75"/>
      <c r="E11" s="73"/>
      <c r="F11" s="63"/>
      <c r="G11" s="76">
        <f>G10*H11</f>
        <v>0</v>
      </c>
      <c r="H11" s="77">
        <v>2.5</v>
      </c>
      <c r="I11" s="61"/>
      <c r="J11" s="63"/>
      <c r="K11" s="62"/>
      <c r="L11" s="62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  <c r="AG11" s="30"/>
      <c r="AH11" s="30"/>
      <c r="AI11" s="30"/>
      <c r="AJ11" s="30"/>
      <c r="AK11" s="30"/>
      <c r="AL11" s="30"/>
    </row>
    <row r="12" spans="1:38" s="23" customFormat="1" ht="14" customHeight="1">
      <c r="A12" s="61"/>
      <c r="B12" s="61"/>
      <c r="C12" s="213" t="s">
        <v>56</v>
      </c>
      <c r="D12" s="213"/>
      <c r="E12" s="213"/>
      <c r="F12" s="213"/>
      <c r="G12" s="84">
        <v>0</v>
      </c>
      <c r="H12" s="61"/>
      <c r="I12" s="61"/>
      <c r="J12" s="61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</row>
    <row r="13" spans="1:38" s="23" customFormat="1" ht="14" customHeight="1">
      <c r="A13" s="61"/>
      <c r="B13" s="61"/>
      <c r="C13" s="213" t="s">
        <v>57</v>
      </c>
      <c r="D13" s="213"/>
      <c r="E13" s="213"/>
      <c r="F13" s="213"/>
      <c r="G13" s="118">
        <v>0</v>
      </c>
      <c r="H13" s="61" t="s">
        <v>83</v>
      </c>
      <c r="I13" s="61"/>
      <c r="J13" s="61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0"/>
      <c r="AJ13" s="30"/>
      <c r="AK13" s="30"/>
      <c r="AL13" s="30"/>
    </row>
    <row r="14" spans="1:38" ht="14" customHeight="1">
      <c r="A14" s="119"/>
      <c r="B14" s="25"/>
      <c r="C14" s="120"/>
      <c r="D14" s="25"/>
      <c r="E14" s="25"/>
      <c r="F14" s="25"/>
      <c r="G14" s="121"/>
      <c r="H14" s="25"/>
      <c r="I14" s="25"/>
      <c r="J14" s="25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</row>
    <row r="15" spans="1:38" ht="23.25" customHeight="1">
      <c r="A15" s="68"/>
      <c r="B15" s="112"/>
      <c r="C15" s="113" t="s">
        <v>64</v>
      </c>
      <c r="D15" s="113"/>
      <c r="E15" s="114"/>
      <c r="F15" s="114"/>
      <c r="G15" s="122"/>
      <c r="H15" s="114"/>
      <c r="I15" s="114"/>
      <c r="J15" s="114"/>
      <c r="K15" s="33"/>
      <c r="L15" s="33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  <c r="AL15" s="28"/>
    </row>
    <row r="16" spans="1:38" ht="7.5" customHeight="1">
      <c r="A16" s="25"/>
      <c r="B16" s="25"/>
      <c r="C16" s="120"/>
      <c r="D16" s="25"/>
      <c r="E16" s="25"/>
      <c r="F16" s="25"/>
      <c r="G16" s="121"/>
      <c r="H16" s="25"/>
      <c r="I16" s="25"/>
      <c r="J16" s="25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28"/>
    </row>
    <row r="17" spans="1:38">
      <c r="A17" s="25"/>
      <c r="B17" s="25"/>
      <c r="C17" s="96" t="s">
        <v>61</v>
      </c>
      <c r="D17" s="100"/>
      <c r="E17" s="96"/>
      <c r="F17" s="25"/>
      <c r="G17" s="116" t="s">
        <v>111</v>
      </c>
      <c r="H17" s="25"/>
      <c r="I17" s="25"/>
      <c r="J17" s="25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8"/>
      <c r="AL17" s="28"/>
    </row>
    <row r="18" spans="1:38">
      <c r="A18" s="25"/>
      <c r="B18" s="25"/>
      <c r="C18" s="96" t="s">
        <v>60</v>
      </c>
      <c r="D18" s="100"/>
      <c r="E18" s="96"/>
      <c r="F18" s="25"/>
      <c r="G18" s="116" t="s">
        <v>110</v>
      </c>
      <c r="H18" s="25"/>
      <c r="I18" s="25"/>
      <c r="J18" s="25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8"/>
    </row>
    <row r="19" spans="1:38">
      <c r="A19" s="25"/>
      <c r="B19" s="25"/>
      <c r="C19" s="96" t="s">
        <v>59</v>
      </c>
      <c r="D19" s="100"/>
      <c r="E19" s="123"/>
      <c r="F19" s="124"/>
      <c r="G19" s="125" t="s">
        <v>110</v>
      </c>
      <c r="H19" s="25"/>
      <c r="I19" s="25"/>
      <c r="J19" s="25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28"/>
      <c r="AL19" s="28"/>
    </row>
    <row r="20" spans="1:38">
      <c r="A20" s="25"/>
      <c r="B20" s="25"/>
      <c r="C20" s="96" t="s">
        <v>58</v>
      </c>
      <c r="D20" s="100"/>
      <c r="E20" s="123"/>
      <c r="F20" s="25"/>
      <c r="G20" s="125" t="s">
        <v>110</v>
      </c>
      <c r="H20" s="25"/>
      <c r="I20" s="25"/>
      <c r="J20" s="25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28"/>
      <c r="AK20" s="28"/>
      <c r="AL20" s="28"/>
    </row>
    <row r="21" spans="1:38">
      <c r="A21" s="25"/>
      <c r="B21" s="25"/>
      <c r="C21" s="96" t="s">
        <v>65</v>
      </c>
      <c r="D21" s="100"/>
      <c r="E21" s="123"/>
      <c r="F21" s="25"/>
      <c r="G21" s="125" t="s">
        <v>110</v>
      </c>
      <c r="H21" s="25"/>
      <c r="I21" s="25"/>
      <c r="J21" s="25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8"/>
      <c r="AL21" s="28"/>
    </row>
    <row r="22" spans="1:38">
      <c r="A22" s="25"/>
      <c r="B22" s="25"/>
      <c r="C22" s="96" t="s">
        <v>66</v>
      </c>
      <c r="D22" s="100"/>
      <c r="E22" s="123"/>
      <c r="F22" s="25"/>
      <c r="G22" s="125" t="s">
        <v>110</v>
      </c>
      <c r="H22" s="25"/>
      <c r="I22" s="25"/>
      <c r="J22" s="25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8"/>
      <c r="AL22" s="28"/>
    </row>
    <row r="23" spans="1:38">
      <c r="A23" s="25"/>
      <c r="B23" s="25"/>
      <c r="C23" s="213" t="s">
        <v>63</v>
      </c>
      <c r="D23" s="213"/>
      <c r="E23" s="213"/>
      <c r="F23" s="25"/>
      <c r="G23" s="125" t="s">
        <v>110</v>
      </c>
      <c r="H23" s="25"/>
      <c r="I23" s="25"/>
      <c r="J23" s="25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8"/>
      <c r="AL23" s="28"/>
    </row>
    <row r="24" spans="1:38">
      <c r="A24" s="25"/>
      <c r="B24" s="25"/>
      <c r="C24" s="96" t="s">
        <v>62</v>
      </c>
      <c r="D24" s="100"/>
      <c r="E24" s="126"/>
      <c r="F24" s="123"/>
      <c r="G24" s="127" t="s">
        <v>110</v>
      </c>
      <c r="H24" s="61"/>
      <c r="I24" s="25"/>
      <c r="J24" s="25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  <c r="AL24" s="28"/>
    </row>
    <row r="25" spans="1:38">
      <c r="A25" s="25"/>
      <c r="B25" s="25"/>
      <c r="C25" s="96" t="s">
        <v>75</v>
      </c>
      <c r="D25" s="100"/>
      <c r="E25" s="126"/>
      <c r="F25" s="123"/>
      <c r="G25" s="127"/>
      <c r="H25" s="61"/>
      <c r="I25" s="25"/>
      <c r="J25" s="25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</row>
    <row r="26" spans="1:38" ht="7" customHeight="1">
      <c r="A26" s="25"/>
      <c r="B26" s="25"/>
      <c r="C26" s="120"/>
      <c r="D26" s="25"/>
      <c r="E26" s="25"/>
      <c r="F26" s="25"/>
      <c r="G26" s="121"/>
      <c r="H26" s="25"/>
      <c r="I26" s="25"/>
      <c r="J26" s="25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8"/>
      <c r="AL26" s="28"/>
    </row>
    <row r="27" spans="1:38" ht="23.25" customHeight="1">
      <c r="A27" s="68"/>
      <c r="B27" s="69"/>
      <c r="C27" s="70" t="s">
        <v>70</v>
      </c>
      <c r="D27" s="70"/>
      <c r="E27" s="36"/>
      <c r="F27" s="36"/>
      <c r="G27" s="71"/>
      <c r="H27" s="36"/>
      <c r="I27" s="36"/>
      <c r="J27" s="36"/>
      <c r="K27" s="33"/>
      <c r="L27" s="33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/>
    </row>
    <row r="28" spans="1:38" s="19" customFormat="1" ht="7" customHeight="1">
      <c r="A28" s="78"/>
      <c r="B28" s="79"/>
      <c r="C28" s="80"/>
      <c r="D28" s="80"/>
      <c r="E28" s="81"/>
      <c r="F28" s="81"/>
      <c r="G28" s="82"/>
      <c r="H28" s="81"/>
      <c r="I28" s="81"/>
      <c r="J28" s="81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  <c r="AJ28" s="28"/>
      <c r="AK28" s="28"/>
      <c r="AL28" s="28"/>
    </row>
    <row r="29" spans="1:38">
      <c r="A29" s="25"/>
      <c r="B29" s="25"/>
      <c r="C29" s="96" t="s">
        <v>71</v>
      </c>
      <c r="D29" s="100"/>
      <c r="E29" s="96"/>
      <c r="F29" s="25"/>
      <c r="G29" s="116" t="s">
        <v>1</v>
      </c>
      <c r="H29" s="25"/>
      <c r="I29" s="25"/>
      <c r="J29" s="25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8"/>
      <c r="AL29" s="28"/>
    </row>
    <row r="30" spans="1:38">
      <c r="A30" s="25"/>
      <c r="B30" s="25"/>
      <c r="C30" s="96" t="s">
        <v>72</v>
      </c>
      <c r="D30" s="100"/>
      <c r="E30" s="96"/>
      <c r="F30" s="25"/>
      <c r="G30" s="116" t="s">
        <v>1</v>
      </c>
      <c r="H30" s="25"/>
      <c r="I30" s="25"/>
      <c r="J30" s="25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/>
      <c r="AJ30" s="28"/>
      <c r="AK30" s="28"/>
      <c r="AL30" s="28"/>
    </row>
    <row r="31" spans="1:38">
      <c r="A31" s="25"/>
      <c r="B31" s="25"/>
      <c r="C31" s="96" t="s">
        <v>73</v>
      </c>
      <c r="D31" s="100"/>
      <c r="E31" s="96"/>
      <c r="F31" s="25"/>
      <c r="G31" s="116" t="s">
        <v>1</v>
      </c>
      <c r="H31" s="25"/>
      <c r="I31" s="25"/>
      <c r="J31" s="25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  <c r="AL31" s="28"/>
    </row>
    <row r="32" spans="1:38">
      <c r="A32" s="25"/>
      <c r="B32" s="25"/>
      <c r="C32" s="96" t="s">
        <v>82</v>
      </c>
      <c r="D32" s="100"/>
      <c r="E32" s="96"/>
      <c r="F32" s="25"/>
      <c r="G32" s="116"/>
      <c r="H32" s="25"/>
      <c r="I32" s="25"/>
      <c r="J32" s="25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8"/>
      <c r="AL32" s="28"/>
    </row>
    <row r="33" spans="1:39">
      <c r="A33" s="25"/>
      <c r="B33" s="25"/>
      <c r="C33" s="96"/>
      <c r="D33" s="96"/>
      <c r="F33" s="25"/>
      <c r="G33" s="116"/>
      <c r="H33" s="25"/>
      <c r="I33" s="25"/>
      <c r="J33" s="25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28"/>
      <c r="AJ33" s="28"/>
      <c r="AK33" s="28"/>
      <c r="AL33" s="28"/>
    </row>
    <row r="34" spans="1:39" ht="7" customHeight="1">
      <c r="A34" s="25"/>
      <c r="B34" s="25"/>
      <c r="C34" s="25"/>
      <c r="D34" s="25"/>
      <c r="E34" s="25"/>
      <c r="F34" s="25"/>
      <c r="G34" s="25"/>
      <c r="H34" s="25"/>
      <c r="I34" s="25"/>
      <c r="J34" s="25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28"/>
      <c r="AJ34" s="28"/>
      <c r="AK34" s="28"/>
      <c r="AL34" s="28"/>
      <c r="AM34" s="28"/>
    </row>
    <row r="35" spans="1:39" ht="21.75" customHeight="1">
      <c r="A35" s="68"/>
      <c r="B35" s="214" t="s">
        <v>2</v>
      </c>
      <c r="C35" s="214"/>
      <c r="D35" s="214"/>
      <c r="E35" s="214"/>
      <c r="F35" s="214"/>
      <c r="G35" s="214"/>
      <c r="H35" s="214"/>
      <c r="I35" s="214"/>
      <c r="J35" s="214"/>
      <c r="K35" s="214"/>
      <c r="L35" s="214"/>
      <c r="N35" s="31"/>
      <c r="P35" s="22"/>
      <c r="Q35" s="22"/>
      <c r="R35" s="22"/>
      <c r="S35" s="22"/>
      <c r="U35" s="19"/>
      <c r="V35" s="19"/>
      <c r="W35" s="19"/>
      <c r="X35" s="19"/>
      <c r="Y35" s="19"/>
      <c r="Z35" s="19"/>
    </row>
    <row r="36" spans="1:39" ht="19.5" customHeight="1">
      <c r="A36" s="207" t="s">
        <v>8</v>
      </c>
      <c r="B36" s="207"/>
      <c r="C36" s="207"/>
      <c r="D36" s="207"/>
      <c r="E36" s="207" t="s">
        <v>3</v>
      </c>
      <c r="F36" s="207"/>
      <c r="G36" s="99" t="s">
        <v>4</v>
      </c>
      <c r="H36" s="207" t="s">
        <v>5</v>
      </c>
      <c r="I36" s="207"/>
      <c r="J36" s="99" t="s">
        <v>6</v>
      </c>
      <c r="K36" s="207" t="s">
        <v>9</v>
      </c>
      <c r="L36" s="208"/>
      <c r="N36" s="97" t="s">
        <v>14</v>
      </c>
      <c r="P36" s="209"/>
      <c r="Q36" s="209"/>
      <c r="R36" s="209"/>
      <c r="S36" s="209"/>
      <c r="T36" s="86"/>
      <c r="U36" s="19"/>
      <c r="V36" s="19"/>
      <c r="W36" s="19"/>
      <c r="X36" s="19"/>
      <c r="Y36" s="210"/>
      <c r="Z36" s="210"/>
    </row>
    <row r="37" spans="1:39" s="23" customFormat="1" ht="15" customHeight="1">
      <c r="A37" s="186" t="s">
        <v>68</v>
      </c>
      <c r="B37" s="186"/>
      <c r="C37" s="186"/>
      <c r="D37" s="186"/>
      <c r="E37" s="187" t="s">
        <v>75</v>
      </c>
      <c r="F37" s="187"/>
      <c r="G37" s="38">
        <f>J37/28</f>
        <v>0</v>
      </c>
      <c r="H37" s="188"/>
      <c r="I37" s="188"/>
      <c r="J37" s="102">
        <v>0</v>
      </c>
      <c r="K37" s="188">
        <f>J37</f>
        <v>0</v>
      </c>
      <c r="L37" s="188"/>
      <c r="M37" s="22"/>
      <c r="N37" s="37"/>
      <c r="O37" s="22"/>
      <c r="P37" s="147"/>
      <c r="Q37" s="85"/>
      <c r="R37" s="148"/>
      <c r="S37" s="85"/>
      <c r="T37" s="85"/>
      <c r="U37" s="22"/>
      <c r="V37" s="22"/>
      <c r="W37" s="22"/>
      <c r="X37" s="22"/>
      <c r="Y37" s="142"/>
      <c r="Z37" s="143"/>
    </row>
    <row r="38" spans="1:39" s="23" customFormat="1" ht="15" customHeight="1">
      <c r="A38" s="186" t="s">
        <v>67</v>
      </c>
      <c r="B38" s="186"/>
      <c r="C38" s="186"/>
      <c r="D38" s="186"/>
      <c r="E38" s="187" t="s">
        <v>75</v>
      </c>
      <c r="F38" s="187"/>
      <c r="G38" s="38">
        <f>J38/28</f>
        <v>0</v>
      </c>
      <c r="H38" s="188"/>
      <c r="I38" s="188"/>
      <c r="J38" s="102">
        <v>0</v>
      </c>
      <c r="K38" s="188">
        <f>J38</f>
        <v>0</v>
      </c>
      <c r="L38" s="188"/>
      <c r="M38" s="22"/>
      <c r="N38" s="37"/>
      <c r="O38" s="22"/>
      <c r="P38" s="147"/>
      <c r="Q38" s="85"/>
      <c r="R38" s="148"/>
      <c r="S38" s="85"/>
      <c r="T38" s="85"/>
      <c r="U38" s="22"/>
      <c r="V38" s="22"/>
      <c r="W38" s="22"/>
      <c r="X38" s="22"/>
      <c r="Y38" s="142"/>
      <c r="Z38" s="143"/>
    </row>
    <row r="39" spans="1:39" s="23" customFormat="1" ht="12">
      <c r="A39" s="189" t="s">
        <v>52</v>
      </c>
      <c r="B39" s="189"/>
      <c r="C39" s="189"/>
      <c r="D39" s="189"/>
      <c r="E39" s="165" t="s">
        <v>87</v>
      </c>
      <c r="F39" s="165"/>
      <c r="G39" s="94"/>
      <c r="H39" s="206">
        <v>0</v>
      </c>
      <c r="I39" s="206"/>
      <c r="J39" s="104">
        <f>K43-H39-H40</f>
        <v>0</v>
      </c>
      <c r="K39" s="206">
        <f>SUM(H39:I40,J39)</f>
        <v>0</v>
      </c>
      <c r="L39" s="206"/>
      <c r="M39" s="22"/>
      <c r="N39" s="201">
        <f>H39+J39</f>
        <v>0</v>
      </c>
      <c r="O39" s="22"/>
      <c r="P39" s="188"/>
      <c r="Q39" s="203"/>
      <c r="R39" s="204"/>
      <c r="S39" s="203"/>
      <c r="T39" s="87"/>
      <c r="U39" s="22"/>
      <c r="V39" s="144"/>
      <c r="W39" s="22"/>
      <c r="X39" s="22"/>
      <c r="Y39" s="142"/>
      <c r="Z39" s="142"/>
    </row>
    <row r="40" spans="1:39" s="23" customFormat="1" ht="12">
      <c r="A40" s="205"/>
      <c r="B40" s="205"/>
      <c r="C40" s="205"/>
      <c r="D40" s="205"/>
      <c r="E40" s="162" t="s">
        <v>86</v>
      </c>
      <c r="F40" s="162"/>
      <c r="G40" s="64"/>
      <c r="H40" s="163">
        <v>0</v>
      </c>
      <c r="I40" s="163"/>
      <c r="J40" s="103"/>
      <c r="K40" s="163"/>
      <c r="L40" s="163"/>
      <c r="M40" s="22"/>
      <c r="N40" s="202"/>
      <c r="O40" s="22"/>
      <c r="P40" s="188"/>
      <c r="Q40" s="203"/>
      <c r="R40" s="204"/>
      <c r="S40" s="203"/>
      <c r="T40" s="87"/>
      <c r="U40" s="22"/>
      <c r="V40" s="22"/>
      <c r="W40" s="22"/>
      <c r="X40" s="22"/>
      <c r="Y40" s="22"/>
      <c r="Z40" s="22"/>
    </row>
    <row r="41" spans="1:39" s="19" customFormat="1">
      <c r="A41" s="189" t="s">
        <v>69</v>
      </c>
      <c r="B41" s="189"/>
      <c r="C41" s="189"/>
      <c r="D41" s="189"/>
      <c r="E41" s="165" t="s">
        <v>112</v>
      </c>
      <c r="F41" s="165"/>
      <c r="G41" s="90"/>
      <c r="H41" s="166">
        <v>0</v>
      </c>
      <c r="I41" s="166"/>
      <c r="J41" s="91">
        <v>0</v>
      </c>
      <c r="K41" s="166">
        <f t="shared" ref="K41:K42" si="0">SUM(H41:J41)</f>
        <v>0</v>
      </c>
      <c r="L41" s="166"/>
      <c r="N41" s="109">
        <v>0</v>
      </c>
      <c r="O41" s="22"/>
      <c r="P41" s="167"/>
      <c r="Q41" s="160"/>
      <c r="R41" s="169"/>
      <c r="S41" s="160"/>
      <c r="T41" s="85"/>
    </row>
    <row r="42" spans="1:39" s="19" customFormat="1">
      <c r="A42" s="161">
        <v>0</v>
      </c>
      <c r="B42" s="161"/>
      <c r="C42" s="161"/>
      <c r="D42" s="92">
        <v>1</v>
      </c>
      <c r="E42" s="162"/>
      <c r="F42" s="162"/>
      <c r="G42" s="93"/>
      <c r="H42" s="163">
        <f>H41*A42*D42</f>
        <v>0</v>
      </c>
      <c r="I42" s="163"/>
      <c r="J42" s="103">
        <f>J41*A42*D42</f>
        <v>0</v>
      </c>
      <c r="K42" s="163">
        <f t="shared" si="0"/>
        <v>0</v>
      </c>
      <c r="L42" s="163"/>
      <c r="N42" s="105">
        <f>N41*A42</f>
        <v>0</v>
      </c>
      <c r="O42" s="22"/>
      <c r="P42" s="168"/>
      <c r="Q42" s="160"/>
      <c r="R42" s="169"/>
      <c r="S42" s="160"/>
      <c r="T42" s="85"/>
      <c r="W42" s="83"/>
    </row>
    <row r="43" spans="1:39" s="19" customFormat="1">
      <c r="A43" s="189" t="s">
        <v>51</v>
      </c>
      <c r="B43" s="189"/>
      <c r="C43" s="189"/>
      <c r="D43" s="189"/>
      <c r="E43" s="165" t="s">
        <v>112</v>
      </c>
      <c r="F43" s="165"/>
      <c r="G43" s="90"/>
      <c r="H43" s="163">
        <f>H41</f>
        <v>0</v>
      </c>
      <c r="I43" s="163"/>
      <c r="J43" s="133">
        <f>J41</f>
        <v>0</v>
      </c>
      <c r="K43" s="163">
        <f>K41</f>
        <v>0</v>
      </c>
      <c r="L43" s="163"/>
      <c r="N43" s="109">
        <v>0</v>
      </c>
      <c r="O43" s="22"/>
      <c r="P43" s="147"/>
      <c r="Q43" s="85"/>
      <c r="R43" s="148"/>
      <c r="S43" s="85"/>
      <c r="T43" s="85"/>
    </row>
    <row r="44" spans="1:39" s="19" customFormat="1">
      <c r="A44" s="184" t="s">
        <v>10</v>
      </c>
      <c r="B44" s="184"/>
      <c r="C44" s="184"/>
      <c r="D44" s="184"/>
      <c r="E44" s="185" t="s">
        <v>50</v>
      </c>
      <c r="F44" s="185"/>
      <c r="G44" s="39"/>
      <c r="H44" s="192"/>
      <c r="I44" s="192"/>
      <c r="J44" s="98">
        <f>K43/3*2</f>
        <v>0</v>
      </c>
      <c r="K44" s="192">
        <f t="shared" ref="K44" si="1">SUM(H44:J44)</f>
        <v>0</v>
      </c>
      <c r="L44" s="192"/>
      <c r="N44" s="40">
        <f>N43</f>
        <v>0</v>
      </c>
      <c r="O44" s="22"/>
      <c r="P44" s="147"/>
      <c r="Q44" s="85"/>
      <c r="R44" s="148"/>
      <c r="S44" s="85"/>
      <c r="T44" s="85"/>
    </row>
    <row r="45" spans="1:39" s="19" customFormat="1">
      <c r="A45" s="184" t="s">
        <v>49</v>
      </c>
      <c r="B45" s="184"/>
      <c r="C45" s="184"/>
      <c r="D45" s="184"/>
      <c r="E45" s="185" t="s">
        <v>76</v>
      </c>
      <c r="F45" s="185"/>
      <c r="G45" s="39"/>
      <c r="H45" s="192"/>
      <c r="I45" s="192"/>
      <c r="J45" s="98">
        <v>0</v>
      </c>
      <c r="K45" s="192">
        <f t="shared" ref="K45:K46" si="2">SUM(H45:J45)</f>
        <v>0</v>
      </c>
      <c r="L45" s="192"/>
      <c r="N45" s="40">
        <f>J45</f>
        <v>0</v>
      </c>
      <c r="O45" s="22"/>
      <c r="P45" s="147"/>
      <c r="Q45" s="85"/>
      <c r="R45" s="148"/>
      <c r="S45" s="85"/>
      <c r="T45" s="85"/>
    </row>
    <row r="46" spans="1:39" s="19" customFormat="1">
      <c r="A46" s="184" t="s">
        <v>49</v>
      </c>
      <c r="B46" s="184"/>
      <c r="C46" s="184"/>
      <c r="D46" s="184"/>
      <c r="E46" s="185" t="s">
        <v>77</v>
      </c>
      <c r="F46" s="185"/>
      <c r="G46" s="39"/>
      <c r="H46" s="192"/>
      <c r="I46" s="192"/>
      <c r="J46" s="98">
        <v>0</v>
      </c>
      <c r="K46" s="192">
        <f t="shared" si="2"/>
        <v>0</v>
      </c>
      <c r="L46" s="192"/>
      <c r="N46" s="40">
        <f>J46</f>
        <v>0</v>
      </c>
      <c r="O46" s="22"/>
      <c r="P46" s="147"/>
      <c r="Q46" s="85"/>
      <c r="R46" s="148"/>
      <c r="S46" s="85"/>
      <c r="T46" s="85"/>
    </row>
    <row r="47" spans="1:39" s="19" customFormat="1" ht="6" customHeight="1">
      <c r="A47" s="100"/>
      <c r="B47" s="100"/>
      <c r="C47" s="100"/>
      <c r="D47" s="100"/>
      <c r="E47" s="101"/>
      <c r="F47" s="101"/>
      <c r="G47" s="38"/>
      <c r="H47" s="102"/>
      <c r="I47" s="102"/>
      <c r="J47" s="102"/>
      <c r="K47" s="102"/>
      <c r="L47" s="102"/>
      <c r="N47" s="31"/>
      <c r="O47" s="22"/>
      <c r="P47" s="142"/>
      <c r="Q47" s="41"/>
      <c r="R47" s="42"/>
      <c r="S47" s="41"/>
      <c r="T47" s="41"/>
    </row>
    <row r="48" spans="1:39" s="19" customFormat="1" ht="19.5" customHeight="1">
      <c r="A48" s="196" t="s">
        <v>7</v>
      </c>
      <c r="B48" s="196"/>
      <c r="C48" s="196"/>
      <c r="D48" s="196"/>
      <c r="E48" s="128"/>
      <c r="F48" s="128"/>
      <c r="G48" s="129">
        <f>SUM(G37:G46)</f>
        <v>0</v>
      </c>
      <c r="H48" s="197">
        <f>SUM(H42:I46,H39:I40)</f>
        <v>0</v>
      </c>
      <c r="I48" s="198"/>
      <c r="J48" s="130">
        <f>SUM(J42:J46,J37:J40)</f>
        <v>0</v>
      </c>
      <c r="K48" s="199">
        <f>SUM(K42:L46,K37:L40)</f>
        <v>0</v>
      </c>
      <c r="L48" s="200"/>
      <c r="N48" s="106">
        <f>SUM(N39,N42,N44:N46)</f>
        <v>0</v>
      </c>
      <c r="O48" s="43"/>
      <c r="P48" s="145"/>
      <c r="Q48" s="145"/>
      <c r="R48" s="145"/>
      <c r="S48" s="88"/>
      <c r="T48" s="88"/>
      <c r="W48" s="146"/>
    </row>
    <row r="49" spans="1:39" s="19" customFormat="1" ht="5.75" customHeight="1">
      <c r="A49" s="25"/>
      <c r="B49" s="25"/>
      <c r="C49" s="25"/>
      <c r="D49" s="100"/>
      <c r="E49" s="193"/>
      <c r="F49" s="193"/>
      <c r="G49" s="193"/>
      <c r="H49" s="131"/>
      <c r="I49" s="132"/>
      <c r="J49" s="131"/>
      <c r="K49" s="25"/>
      <c r="L49" s="25"/>
      <c r="N49" s="31"/>
      <c r="O49" s="22"/>
      <c r="P49" s="22"/>
      <c r="Q49" s="22"/>
      <c r="R49" s="22"/>
      <c r="S49" s="22"/>
      <c r="T49" s="22"/>
    </row>
    <row r="50" spans="1:39" s="19" customFormat="1" ht="22.5" customHeight="1">
      <c r="A50" s="32"/>
      <c r="B50" s="194" t="s">
        <v>78</v>
      </c>
      <c r="C50" s="194"/>
      <c r="D50" s="194"/>
      <c r="E50" s="194"/>
      <c r="F50" s="194"/>
      <c r="G50" s="194"/>
      <c r="H50" s="194"/>
      <c r="I50" s="194"/>
      <c r="J50" s="194"/>
      <c r="K50" s="194"/>
      <c r="L50" s="194"/>
      <c r="N50" s="31"/>
      <c r="O50" s="22"/>
      <c r="P50" s="22"/>
      <c r="Q50" s="22"/>
      <c r="R50" s="22"/>
      <c r="S50" s="22"/>
      <c r="T50" s="22"/>
    </row>
    <row r="51" spans="1:39" ht="18" customHeight="1">
      <c r="A51" s="56" t="s">
        <v>17</v>
      </c>
      <c r="B51" s="56"/>
      <c r="C51" s="56"/>
      <c r="D51" s="56"/>
      <c r="E51" s="97" t="s">
        <v>12</v>
      </c>
      <c r="F51" s="97" t="s">
        <v>11</v>
      </c>
      <c r="G51" s="97" t="s">
        <v>80</v>
      </c>
      <c r="H51" s="97" t="s">
        <v>14</v>
      </c>
      <c r="I51" s="97" t="s">
        <v>13</v>
      </c>
      <c r="J51" s="97" t="s">
        <v>15</v>
      </c>
      <c r="K51" s="195" t="s">
        <v>16</v>
      </c>
      <c r="L51" s="195"/>
      <c r="M51" s="22"/>
      <c r="N51" s="149"/>
      <c r="O51" s="44"/>
      <c r="P51" s="149"/>
      <c r="Q51" s="22"/>
      <c r="R51" s="22"/>
      <c r="S51" s="22"/>
      <c r="U51" s="19"/>
    </row>
    <row r="52" spans="1:39" s="23" customFormat="1">
      <c r="A52" s="35" t="s">
        <v>90</v>
      </c>
      <c r="B52" s="35"/>
      <c r="C52" s="35"/>
      <c r="D52" s="35"/>
      <c r="E52" s="57">
        <f>2*A42</f>
        <v>0</v>
      </c>
      <c r="F52" s="72">
        <v>0</v>
      </c>
      <c r="G52" s="107"/>
      <c r="H52" s="107" t="e">
        <f>SUM(N48)/(E58)</f>
        <v>#DIV/0!</v>
      </c>
      <c r="I52" s="107">
        <v>1.5</v>
      </c>
      <c r="J52" s="72">
        <v>28</v>
      </c>
      <c r="K52" s="172" t="e">
        <f>F52+H52+(J52*I52)</f>
        <v>#DIV/0!</v>
      </c>
      <c r="L52" s="173"/>
      <c r="M52" s="19"/>
      <c r="N52" s="46"/>
      <c r="O52" s="44"/>
      <c r="P52" s="46"/>
      <c r="Q52" s="22"/>
      <c r="R52" s="22"/>
      <c r="S52" s="22"/>
      <c r="T52" s="22"/>
      <c r="U52" s="19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24"/>
      <c r="AJ52" s="24"/>
      <c r="AK52" s="24"/>
      <c r="AL52" s="24"/>
      <c r="AM52" s="24"/>
    </row>
    <row r="53" spans="1:39" s="23" customFormat="1">
      <c r="A53" s="35" t="s">
        <v>89</v>
      </c>
      <c r="B53" s="35"/>
      <c r="C53" s="35"/>
      <c r="D53" s="35"/>
      <c r="E53" s="57">
        <f>4*A42</f>
        <v>0</v>
      </c>
      <c r="F53" s="72">
        <v>0</v>
      </c>
      <c r="G53" s="107"/>
      <c r="H53" s="107" t="e">
        <f>SUM(N48)/(E58)</f>
        <v>#DIV/0!</v>
      </c>
      <c r="I53" s="107">
        <v>2</v>
      </c>
      <c r="J53" s="72">
        <v>28</v>
      </c>
      <c r="K53" s="172" t="e">
        <f>F53+H53+(J53*I53)</f>
        <v>#DIV/0!</v>
      </c>
      <c r="L53" s="173"/>
      <c r="M53" s="19"/>
      <c r="N53" s="46"/>
      <c r="O53" s="44"/>
      <c r="P53" s="46"/>
      <c r="Q53" s="22"/>
      <c r="R53" s="22"/>
      <c r="S53" s="22"/>
      <c r="T53" s="22"/>
      <c r="U53" s="19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24"/>
      <c r="AI53" s="24"/>
      <c r="AJ53" s="24"/>
      <c r="AK53" s="24"/>
      <c r="AL53" s="24"/>
      <c r="AM53" s="24"/>
    </row>
    <row r="54" spans="1:39" s="23" customFormat="1">
      <c r="A54" s="35" t="s">
        <v>91</v>
      </c>
      <c r="B54" s="35"/>
      <c r="C54" s="35"/>
      <c r="D54" s="35"/>
      <c r="E54" s="57">
        <v>0</v>
      </c>
      <c r="F54" s="72">
        <f>(F52*2)</f>
        <v>0</v>
      </c>
      <c r="G54" s="67">
        <f>F52/3</f>
        <v>0</v>
      </c>
      <c r="H54" s="107" t="e">
        <f>SUM(N48)/(E58)</f>
        <v>#DIV/0!</v>
      </c>
      <c r="I54" s="107">
        <v>2</v>
      </c>
      <c r="J54" s="72">
        <v>28</v>
      </c>
      <c r="K54" s="172" t="e">
        <f>F54-G54+H54+(J54*I54)</f>
        <v>#DIV/0!</v>
      </c>
      <c r="L54" s="173"/>
      <c r="M54" s="19"/>
      <c r="N54" s="46"/>
      <c r="O54" s="44"/>
      <c r="P54" s="46"/>
      <c r="Q54" s="22"/>
      <c r="R54" s="22"/>
      <c r="S54" s="22"/>
      <c r="T54" s="22"/>
      <c r="U54" s="19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4"/>
      <c r="AH54" s="24"/>
      <c r="AI54" s="24"/>
      <c r="AJ54" s="24"/>
      <c r="AK54" s="24"/>
      <c r="AL54" s="24"/>
      <c r="AM54" s="24"/>
    </row>
    <row r="55" spans="1:39" s="23" customFormat="1">
      <c r="A55" s="35" t="s">
        <v>92</v>
      </c>
      <c r="B55" s="35"/>
      <c r="C55" s="35"/>
      <c r="D55" s="35"/>
      <c r="E55" s="57">
        <v>0</v>
      </c>
      <c r="F55" s="72">
        <f>(F53*2)</f>
        <v>0</v>
      </c>
      <c r="G55" s="67">
        <f>F53/3</f>
        <v>0</v>
      </c>
      <c r="H55" s="107" t="e">
        <f>SUM(N48)/(E58)</f>
        <v>#DIV/0!</v>
      </c>
      <c r="I55" s="107">
        <v>3</v>
      </c>
      <c r="J55" s="72">
        <v>28</v>
      </c>
      <c r="K55" s="172" t="e">
        <f>F55-G55+H55+(J55*I55)</f>
        <v>#DIV/0!</v>
      </c>
      <c r="L55" s="173"/>
      <c r="M55" s="19"/>
      <c r="N55" s="46"/>
      <c r="O55" s="44"/>
      <c r="P55" s="46"/>
      <c r="Q55" s="22"/>
      <c r="R55" s="22"/>
      <c r="S55" s="22"/>
      <c r="T55" s="22"/>
      <c r="U55" s="19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24"/>
      <c r="AK55" s="24"/>
      <c r="AL55" s="24"/>
      <c r="AM55" s="24"/>
    </row>
    <row r="56" spans="1:39" s="23" customFormat="1">
      <c r="A56" s="35" t="s">
        <v>93</v>
      </c>
      <c r="B56" s="35"/>
      <c r="C56" s="35"/>
      <c r="D56" s="35"/>
      <c r="E56" s="57">
        <v>0</v>
      </c>
      <c r="F56" s="72">
        <v>0</v>
      </c>
      <c r="G56" s="67">
        <v>0</v>
      </c>
      <c r="H56" s="107" t="e">
        <f>SUM(N48)/(E58)</f>
        <v>#DIV/0!</v>
      </c>
      <c r="I56" s="107">
        <v>2</v>
      </c>
      <c r="J56" s="72">
        <v>28</v>
      </c>
      <c r="K56" s="172" t="e">
        <f>F56-G56+H56+(J56*I56)</f>
        <v>#DIV/0!</v>
      </c>
      <c r="L56" s="173"/>
      <c r="M56" s="19"/>
      <c r="N56" s="46"/>
      <c r="O56" s="44"/>
      <c r="P56" s="46"/>
      <c r="Q56" s="22"/>
      <c r="R56" s="22"/>
      <c r="S56" s="22"/>
      <c r="T56" s="22"/>
      <c r="U56" s="19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4"/>
      <c r="AK56" s="24"/>
      <c r="AL56" s="24"/>
      <c r="AM56" s="24"/>
    </row>
    <row r="57" spans="1:39" s="23" customFormat="1">
      <c r="A57" s="35" t="s">
        <v>94</v>
      </c>
      <c r="B57" s="35"/>
      <c r="C57" s="35"/>
      <c r="D57" s="35"/>
      <c r="E57" s="57">
        <v>0</v>
      </c>
      <c r="F57" s="72">
        <v>0</v>
      </c>
      <c r="G57" s="67">
        <v>0</v>
      </c>
      <c r="H57" s="107" t="e">
        <f>SUM(N48)/(E58)</f>
        <v>#DIV/0!</v>
      </c>
      <c r="I57" s="107">
        <v>2</v>
      </c>
      <c r="J57" s="72">
        <v>28</v>
      </c>
      <c r="K57" s="172" t="e">
        <f>F57-G57+H57+(J57*I57)</f>
        <v>#DIV/0!</v>
      </c>
      <c r="L57" s="173"/>
      <c r="M57" s="19"/>
      <c r="N57" s="46"/>
      <c r="O57" s="44"/>
      <c r="P57" s="46"/>
      <c r="Q57" s="22"/>
      <c r="R57" s="22"/>
      <c r="S57" s="22"/>
      <c r="T57" s="22"/>
      <c r="U57" s="19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4"/>
      <c r="AH57" s="24"/>
      <c r="AI57" s="24"/>
      <c r="AJ57" s="24"/>
      <c r="AK57" s="24"/>
      <c r="AL57" s="24"/>
      <c r="AM57" s="24"/>
    </row>
    <row r="58" spans="1:39" s="23" customFormat="1" ht="20.25" customHeight="1">
      <c r="A58" s="47" t="s">
        <v>7</v>
      </c>
      <c r="B58" s="47"/>
      <c r="C58" s="47"/>
      <c r="D58" s="47"/>
      <c r="E58" s="48">
        <f>SUM(E52:E57)</f>
        <v>0</v>
      </c>
      <c r="F58" s="108">
        <f>(E52*F52)+(E53*F53)+(E54*F54)+(E55*F55)+(E56*F56)+(E57*F57)</f>
        <v>0</v>
      </c>
      <c r="G58" s="108"/>
      <c r="H58" s="108" t="e">
        <f>(E52*H52)+(E53*H53)+(E54*H54)+(E55*H55)+(E56*H56)+(E57*H57)</f>
        <v>#DIV/0!</v>
      </c>
      <c r="I58" s="49">
        <f>(E52*I52)+(E53*I53)+(E54*I54)+(E55*I55)+(E56*I56)+(E57*I57)</f>
        <v>0</v>
      </c>
      <c r="J58" s="108">
        <f>(E52*I52*J52)+(E53*I53*J53)+(E54*I54*J54)+(E55*I55*J55)+(E56*I56*J56)+(E57*I57*J57)</f>
        <v>0</v>
      </c>
      <c r="K58" s="182" t="e">
        <f>+(E52*K52)+(E53*K53)+(E54*K54)+(E55*K55)+(E56*K56)+(E57*K57)</f>
        <v>#DIV/0!</v>
      </c>
      <c r="L58" s="183"/>
      <c r="M58" s="25"/>
      <c r="N58" s="150"/>
      <c r="O58" s="50"/>
      <c r="P58" s="150"/>
      <c r="Q58" s="22"/>
      <c r="R58" s="22"/>
      <c r="S58" s="22"/>
      <c r="T58" s="22"/>
      <c r="U58" s="19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24"/>
      <c r="AH58" s="24"/>
      <c r="AI58" s="24"/>
      <c r="AJ58" s="24"/>
      <c r="AK58" s="24"/>
      <c r="AL58" s="24"/>
      <c r="AM58" s="24"/>
    </row>
    <row r="59" spans="1:39" s="23" customFormat="1" ht="10" customHeight="1">
      <c r="A59" s="22"/>
      <c r="B59" s="22"/>
      <c r="C59" s="22"/>
      <c r="D59" s="34"/>
      <c r="E59" s="34"/>
      <c r="F59" s="45"/>
      <c r="G59" s="45"/>
      <c r="H59" s="45"/>
      <c r="I59" s="22"/>
      <c r="J59" s="22"/>
      <c r="K59" s="22"/>
      <c r="L59" s="22"/>
      <c r="M59" s="19"/>
      <c r="N59" s="142"/>
      <c r="O59" s="22"/>
      <c r="P59" s="22"/>
      <c r="Q59" s="22"/>
      <c r="R59" s="22"/>
      <c r="S59" s="22"/>
      <c r="T59" s="22"/>
      <c r="U59" s="19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4"/>
      <c r="AH59" s="24"/>
      <c r="AI59" s="24"/>
      <c r="AJ59" s="24"/>
      <c r="AK59" s="24"/>
      <c r="AL59" s="24"/>
      <c r="AM59" s="24"/>
    </row>
    <row r="60" spans="1:39" s="23" customFormat="1">
      <c r="A60" s="65" t="s">
        <v>84</v>
      </c>
      <c r="B60" s="65"/>
      <c r="C60" s="65"/>
      <c r="D60" s="65"/>
      <c r="E60" s="65"/>
      <c r="F60" s="66"/>
      <c r="G60" s="65"/>
      <c r="H60" s="65"/>
      <c r="I60" s="65"/>
      <c r="J60" s="65"/>
      <c r="K60" s="190">
        <f>A42+2</f>
        <v>2</v>
      </c>
      <c r="L60" s="191"/>
      <c r="M60" s="19"/>
      <c r="N60" s="142"/>
      <c r="O60" s="22"/>
      <c r="P60" s="22"/>
      <c r="Q60" s="22"/>
      <c r="R60" s="22"/>
      <c r="S60" s="22"/>
      <c r="T60" s="22"/>
      <c r="U60" s="19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24"/>
      <c r="AI60" s="24"/>
      <c r="AJ60" s="24"/>
      <c r="AK60" s="24"/>
      <c r="AL60" s="24"/>
      <c r="AM60" s="24"/>
    </row>
    <row r="61" spans="1:39" s="23" customFormat="1">
      <c r="A61" s="65" t="s">
        <v>21</v>
      </c>
      <c r="B61" s="65"/>
      <c r="C61" s="65"/>
      <c r="D61" s="65"/>
      <c r="E61" s="65"/>
      <c r="F61" s="66"/>
      <c r="G61" s="65"/>
      <c r="H61" s="65"/>
      <c r="I61" s="65"/>
      <c r="J61" s="65"/>
      <c r="K61" s="174">
        <f>E58</f>
        <v>0</v>
      </c>
      <c r="L61" s="175"/>
      <c r="M61" s="19"/>
      <c r="N61" s="142"/>
      <c r="O61" s="22"/>
      <c r="P61" s="22"/>
      <c r="Q61" s="22"/>
      <c r="R61" s="22"/>
      <c r="S61" s="22"/>
      <c r="T61" s="22"/>
      <c r="U61" s="19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4"/>
      <c r="AH61" s="24"/>
      <c r="AI61" s="24"/>
      <c r="AJ61" s="24"/>
      <c r="AK61" s="24"/>
      <c r="AL61" s="24"/>
      <c r="AM61" s="24"/>
    </row>
    <row r="62" spans="1:39" s="23" customFormat="1">
      <c r="A62" s="65" t="s">
        <v>81</v>
      </c>
      <c r="B62" s="66"/>
      <c r="C62" s="66"/>
      <c r="D62" s="66"/>
      <c r="E62" s="66"/>
      <c r="F62" s="66"/>
      <c r="G62" s="66"/>
      <c r="H62" s="66"/>
      <c r="I62" s="66"/>
      <c r="J62" s="89"/>
      <c r="K62" s="176">
        <f>I58</f>
        <v>0</v>
      </c>
      <c r="L62" s="177"/>
      <c r="M62" s="19"/>
      <c r="N62" s="142"/>
      <c r="O62" s="22"/>
      <c r="P62" s="22"/>
      <c r="Q62" s="22"/>
      <c r="R62" s="22"/>
      <c r="S62" s="22"/>
      <c r="T62" s="22"/>
      <c r="U62" s="19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24"/>
      <c r="AH62" s="24"/>
      <c r="AI62" s="24"/>
      <c r="AJ62" s="24"/>
      <c r="AK62" s="24"/>
      <c r="AL62" s="24"/>
      <c r="AM62" s="24"/>
    </row>
    <row r="63" spans="1:39" s="23" customFormat="1" ht="18" customHeight="1">
      <c r="A63" s="110" t="s">
        <v>18</v>
      </c>
      <c r="B63" s="110"/>
      <c r="C63" s="110"/>
      <c r="D63" s="110"/>
      <c r="E63" s="110"/>
      <c r="F63" s="110"/>
      <c r="G63" s="110"/>
      <c r="H63" s="110"/>
      <c r="I63" s="110"/>
      <c r="J63" s="110"/>
      <c r="K63" s="178">
        <f>F58</f>
        <v>0</v>
      </c>
      <c r="L63" s="179"/>
      <c r="M63" s="19"/>
      <c r="N63" s="142"/>
      <c r="O63" s="22"/>
      <c r="P63" s="22"/>
      <c r="Q63" s="22"/>
      <c r="R63" s="22"/>
      <c r="S63" s="22"/>
      <c r="T63" s="22"/>
      <c r="U63" s="19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4"/>
      <c r="AG63" s="24"/>
      <c r="AH63" s="24"/>
      <c r="AI63" s="24"/>
      <c r="AJ63" s="24"/>
      <c r="AK63" s="24"/>
      <c r="AL63" s="24"/>
      <c r="AM63" s="24"/>
    </row>
    <row r="64" spans="1:39" s="23" customFormat="1" ht="18" customHeight="1">
      <c r="A64" s="53" t="s">
        <v>16</v>
      </c>
      <c r="B64" s="53"/>
      <c r="C64" s="53"/>
      <c r="D64" s="53"/>
      <c r="E64" s="53"/>
      <c r="F64" s="53"/>
      <c r="G64" s="54"/>
      <c r="H64" s="53"/>
      <c r="I64" s="53"/>
      <c r="J64" s="53"/>
      <c r="K64" s="180">
        <f>K48</f>
        <v>0</v>
      </c>
      <c r="L64" s="181"/>
      <c r="M64" s="19"/>
      <c r="N64" s="31"/>
      <c r="O64" s="22"/>
      <c r="P64" s="22"/>
      <c r="Q64" s="22"/>
      <c r="R64" s="22"/>
      <c r="S64" s="22"/>
      <c r="T64" s="22"/>
      <c r="U64" s="19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4"/>
      <c r="AG64" s="24"/>
      <c r="AH64" s="24"/>
      <c r="AI64" s="24"/>
      <c r="AJ64" s="24"/>
      <c r="AK64" s="24"/>
      <c r="AL64" s="24"/>
      <c r="AM64" s="24"/>
    </row>
    <row r="65" spans="1:39" s="23" customFormat="1" ht="18" customHeight="1">
      <c r="A65" s="51" t="s">
        <v>19</v>
      </c>
      <c r="B65" s="51"/>
      <c r="C65" s="51"/>
      <c r="D65" s="51"/>
      <c r="E65" s="51"/>
      <c r="F65" s="51"/>
      <c r="G65" s="52"/>
      <c r="H65" s="51"/>
      <c r="I65" s="51"/>
      <c r="J65" s="51"/>
      <c r="K65" s="170" t="e">
        <f>(K63)/K64</f>
        <v>#DIV/0!</v>
      </c>
      <c r="L65" s="171"/>
      <c r="M65" s="19"/>
      <c r="N65" s="31"/>
      <c r="O65" s="22"/>
      <c r="P65" s="22"/>
      <c r="Q65" s="22"/>
      <c r="R65" s="22"/>
      <c r="S65" s="22"/>
      <c r="T65" s="22"/>
      <c r="U65" s="19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24"/>
      <c r="AH65" s="24"/>
      <c r="AI65" s="24"/>
      <c r="AJ65" s="24"/>
      <c r="AK65" s="24"/>
      <c r="AL65" s="24"/>
      <c r="AM65" s="24"/>
    </row>
    <row r="66" spans="1:39" s="23" customFormat="1" ht="18" customHeight="1">
      <c r="A66" s="51" t="s">
        <v>20</v>
      </c>
      <c r="B66" s="51"/>
      <c r="C66" s="51"/>
      <c r="D66" s="51"/>
      <c r="E66" s="51"/>
      <c r="F66" s="51"/>
      <c r="G66" s="52"/>
      <c r="H66" s="51"/>
      <c r="I66" s="51"/>
      <c r="J66" s="51"/>
      <c r="K66" s="170" t="e">
        <f>K48/G10</f>
        <v>#DIV/0!</v>
      </c>
      <c r="L66" s="171"/>
      <c r="M66" s="19"/>
      <c r="N66" s="31"/>
      <c r="O66" s="22"/>
      <c r="P66" s="22"/>
      <c r="Q66" s="22"/>
      <c r="R66" s="22"/>
      <c r="S66" s="22"/>
      <c r="T66" s="22"/>
      <c r="U66" s="19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  <c r="AG66" s="24"/>
      <c r="AH66" s="24"/>
      <c r="AI66" s="24"/>
      <c r="AJ66" s="24"/>
      <c r="AK66" s="24"/>
      <c r="AL66" s="24"/>
      <c r="AM66" s="24"/>
    </row>
    <row r="67" spans="1:39">
      <c r="P67" s="22"/>
      <c r="Q67" s="22"/>
      <c r="R67" s="22"/>
      <c r="S67" s="22"/>
      <c r="U67" s="19"/>
    </row>
    <row r="68" spans="1:39">
      <c r="P68" s="22"/>
      <c r="Q68" s="22"/>
      <c r="R68" s="22"/>
      <c r="S68" s="22"/>
      <c r="U68" s="19"/>
    </row>
    <row r="69" spans="1:39" ht="22" customHeight="1">
      <c r="A69" s="134"/>
      <c r="B69" s="135" t="s">
        <v>106</v>
      </c>
      <c r="C69" s="135"/>
      <c r="D69" s="135"/>
      <c r="E69" s="135"/>
      <c r="F69" s="135"/>
      <c r="G69" s="135"/>
      <c r="H69" s="135"/>
      <c r="I69" s="135"/>
      <c r="J69" s="135"/>
      <c r="K69" s="135"/>
      <c r="L69" s="135"/>
      <c r="M69" s="28"/>
      <c r="N69" s="28"/>
      <c r="O69" s="28"/>
      <c r="P69" s="28"/>
      <c r="Q69" s="28"/>
      <c r="R69" s="28"/>
      <c r="S69" s="28"/>
      <c r="T69" s="28"/>
      <c r="U69" s="28"/>
      <c r="V69" s="28"/>
      <c r="W69" s="28"/>
      <c r="X69" s="28"/>
      <c r="Y69" s="28"/>
      <c r="Z69" s="28"/>
      <c r="AA69" s="28"/>
      <c r="AB69" s="28"/>
      <c r="AC69" s="28"/>
      <c r="AD69" s="28"/>
      <c r="AE69" s="28"/>
      <c r="AF69" s="28"/>
      <c r="AG69" s="28"/>
      <c r="AH69" s="28"/>
      <c r="AI69" s="28"/>
      <c r="AJ69" s="28"/>
      <c r="AK69" s="28"/>
    </row>
    <row r="70" spans="1:39" ht="19.5" customHeight="1">
      <c r="A70" s="164" t="s">
        <v>95</v>
      </c>
      <c r="B70" s="164"/>
      <c r="C70" s="164"/>
      <c r="D70" s="164"/>
      <c r="E70" s="164"/>
      <c r="F70" s="164"/>
      <c r="G70" s="164"/>
      <c r="H70" s="164"/>
      <c r="I70" s="164"/>
      <c r="J70" s="164"/>
      <c r="K70" s="164"/>
      <c r="L70" s="164"/>
      <c r="N70" s="86"/>
      <c r="P70" s="22"/>
      <c r="Q70" s="22"/>
      <c r="R70" s="22"/>
      <c r="S70" s="22"/>
      <c r="T70" s="19"/>
      <c r="U70" s="19"/>
    </row>
    <row r="71" spans="1:39" s="19" customFormat="1">
      <c r="A71" s="157" t="s">
        <v>18</v>
      </c>
      <c r="B71" s="157"/>
      <c r="C71" s="157"/>
      <c r="D71" s="157"/>
      <c r="E71" s="158"/>
      <c r="F71" s="158"/>
      <c r="G71" s="136"/>
      <c r="H71" s="159">
        <f>F58</f>
        <v>0</v>
      </c>
      <c r="I71" s="159"/>
      <c r="J71" s="137"/>
      <c r="K71" s="156"/>
      <c r="L71" s="156"/>
      <c r="N71" s="142"/>
      <c r="O71" s="22"/>
      <c r="P71" s="22"/>
      <c r="Q71" s="22"/>
      <c r="R71" s="22"/>
      <c r="S71" s="22"/>
    </row>
    <row r="72" spans="1:39" s="19" customFormat="1">
      <c r="A72" s="138" t="s">
        <v>96</v>
      </c>
      <c r="B72" s="138"/>
      <c r="C72" s="138"/>
      <c r="D72" s="138"/>
      <c r="E72" s="138"/>
      <c r="F72" s="138"/>
      <c r="G72" s="136"/>
      <c r="H72" s="139">
        <v>0</v>
      </c>
      <c r="I72" s="156" t="s">
        <v>97</v>
      </c>
      <c r="J72" s="156"/>
      <c r="K72" s="137"/>
      <c r="L72" s="137"/>
      <c r="N72" s="142"/>
      <c r="O72" s="22"/>
      <c r="P72" s="22"/>
      <c r="Q72" s="22"/>
      <c r="R72" s="22"/>
      <c r="S72" s="22"/>
    </row>
    <row r="73" spans="1:39" s="19" customFormat="1">
      <c r="A73" s="138" t="s">
        <v>99</v>
      </c>
      <c r="B73" s="138"/>
      <c r="C73" s="138"/>
      <c r="D73" s="138"/>
      <c r="E73" s="138"/>
      <c r="F73" s="138"/>
      <c r="G73" s="136"/>
      <c r="H73" s="140">
        <f>F52*H72</f>
        <v>0</v>
      </c>
      <c r="I73" s="156"/>
      <c r="J73" s="156"/>
      <c r="K73" s="156"/>
      <c r="L73" s="156"/>
      <c r="M73" s="152"/>
      <c r="N73" s="152"/>
      <c r="O73" s="152"/>
      <c r="P73" s="151"/>
      <c r="Q73" s="22"/>
      <c r="R73" s="22"/>
      <c r="S73" s="22"/>
    </row>
    <row r="74" spans="1:39" s="19" customFormat="1">
      <c r="A74" s="138" t="s">
        <v>100</v>
      </c>
      <c r="B74" s="138"/>
      <c r="C74" s="138"/>
      <c r="D74" s="138"/>
      <c r="E74" s="138"/>
      <c r="F74" s="138"/>
      <c r="G74" s="136"/>
      <c r="H74" s="140">
        <f>F53*H72</f>
        <v>0</v>
      </c>
      <c r="I74" s="156"/>
      <c r="J74" s="156"/>
      <c r="K74" s="156"/>
      <c r="L74" s="156"/>
      <c r="M74" s="152"/>
      <c r="N74" s="152"/>
      <c r="O74" s="152"/>
      <c r="P74" s="151"/>
      <c r="Q74" s="22"/>
      <c r="R74" s="22"/>
      <c r="S74" s="22"/>
    </row>
    <row r="75" spans="1:39" s="19" customFormat="1">
      <c r="A75" s="138" t="s">
        <v>101</v>
      </c>
      <c r="B75" s="138"/>
      <c r="C75" s="138"/>
      <c r="D75" s="138"/>
      <c r="E75" s="138"/>
      <c r="F75" s="138"/>
      <c r="G75" s="136"/>
      <c r="H75" s="139">
        <f>H73+(H73/2)</f>
        <v>0</v>
      </c>
      <c r="I75" s="156"/>
      <c r="J75" s="156"/>
      <c r="K75" s="156"/>
      <c r="L75" s="156"/>
      <c r="M75" s="152"/>
      <c r="N75" s="152"/>
      <c r="O75" s="152"/>
      <c r="P75" s="22"/>
      <c r="Q75" s="22"/>
      <c r="R75" s="22"/>
      <c r="S75" s="22"/>
    </row>
    <row r="76" spans="1:39" s="19" customFormat="1">
      <c r="A76" s="138" t="s">
        <v>102</v>
      </c>
      <c r="B76" s="138"/>
      <c r="C76" s="138"/>
      <c r="D76" s="138"/>
      <c r="E76" s="138"/>
      <c r="F76" s="138"/>
      <c r="G76" s="136"/>
      <c r="H76" s="139">
        <f>H74+(H74/2)</f>
        <v>0</v>
      </c>
      <c r="I76" s="156"/>
      <c r="J76" s="156"/>
      <c r="K76" s="156"/>
      <c r="L76" s="156"/>
      <c r="M76" s="152"/>
      <c r="N76" s="152"/>
      <c r="O76" s="152"/>
      <c r="P76" s="22"/>
      <c r="Q76" s="22"/>
      <c r="R76" s="22"/>
      <c r="S76" s="22"/>
    </row>
    <row r="77" spans="1:39" s="19" customFormat="1">
      <c r="A77" s="138" t="s">
        <v>103</v>
      </c>
      <c r="B77" s="138"/>
      <c r="C77" s="138"/>
      <c r="D77" s="138"/>
      <c r="E77" s="138"/>
      <c r="F77" s="138"/>
      <c r="G77" s="136"/>
      <c r="H77" s="139">
        <f>H73+(G56/2)</f>
        <v>0</v>
      </c>
      <c r="I77" s="156"/>
      <c r="J77" s="156"/>
      <c r="K77" s="156"/>
      <c r="L77" s="156"/>
      <c r="M77" s="152"/>
      <c r="N77" s="152"/>
      <c r="O77" s="152"/>
      <c r="P77" s="22"/>
      <c r="Q77" s="22"/>
      <c r="R77" s="22"/>
      <c r="S77" s="22"/>
    </row>
    <row r="78" spans="1:39" s="19" customFormat="1">
      <c r="A78" s="138" t="s">
        <v>104</v>
      </c>
      <c r="B78" s="138"/>
      <c r="C78" s="138"/>
      <c r="D78" s="138"/>
      <c r="E78" s="138"/>
      <c r="F78" s="138"/>
      <c r="G78" s="136"/>
      <c r="H78" s="139">
        <f>H74+(G57/2)</f>
        <v>0</v>
      </c>
      <c r="I78" s="156"/>
      <c r="J78" s="156"/>
      <c r="K78" s="156"/>
      <c r="L78" s="156"/>
      <c r="M78" s="152"/>
      <c r="N78" s="152"/>
      <c r="O78" s="152"/>
      <c r="P78" s="22"/>
      <c r="Q78" s="22"/>
      <c r="R78" s="22"/>
      <c r="S78" s="22"/>
    </row>
    <row r="79" spans="1:39" s="19" customFormat="1">
      <c r="A79" s="153" t="s">
        <v>98</v>
      </c>
      <c r="B79" s="153"/>
      <c r="C79" s="153"/>
      <c r="D79" s="153"/>
      <c r="E79" s="154"/>
      <c r="F79" s="154"/>
      <c r="G79" s="141"/>
      <c r="H79" s="155">
        <f>(E52*H73)+(E53*H74)+(E54*H75)+(E55*H76)+(E56*H77)+(E57*H78)</f>
        <v>0</v>
      </c>
      <c r="I79" s="155"/>
      <c r="J79" s="137"/>
      <c r="K79" s="156"/>
      <c r="L79" s="156"/>
      <c r="N79" s="142"/>
      <c r="O79" s="22"/>
      <c r="P79" s="22"/>
      <c r="Q79" s="22"/>
      <c r="R79" s="22"/>
      <c r="S79" s="22"/>
    </row>
    <row r="80" spans="1:39" s="19" customFormat="1" ht="7" customHeight="1">
      <c r="A80" s="95"/>
      <c r="B80" s="95"/>
      <c r="C80" s="95"/>
      <c r="D80" s="95"/>
      <c r="F80" s="20"/>
      <c r="N80" s="142"/>
      <c r="O80" s="22"/>
      <c r="P80" s="22"/>
      <c r="Q80" s="22"/>
      <c r="R80" s="22"/>
      <c r="S80" s="22"/>
    </row>
    <row r="81" spans="16:21">
      <c r="P81" s="22"/>
      <c r="Q81" s="22"/>
      <c r="R81" s="22"/>
      <c r="S81" s="22"/>
      <c r="U81" s="19"/>
    </row>
    <row r="82" spans="16:21">
      <c r="P82" s="22"/>
      <c r="Q82" s="22"/>
      <c r="R82" s="22"/>
      <c r="S82" s="22"/>
      <c r="U82" s="19"/>
    </row>
    <row r="83" spans="16:21">
      <c r="P83" s="22"/>
      <c r="Q83" s="22"/>
      <c r="R83" s="22"/>
      <c r="S83" s="22"/>
      <c r="U83" s="19"/>
    </row>
  </sheetData>
  <mergeCells count="101">
    <mergeCell ref="A36:D36"/>
    <mergeCell ref="E36:F36"/>
    <mergeCell ref="H36:I36"/>
    <mergeCell ref="K36:L36"/>
    <mergeCell ref="P36:S36"/>
    <mergeCell ref="Y36:Z36"/>
    <mergeCell ref="G2:L2"/>
    <mergeCell ref="E7:J7"/>
    <mergeCell ref="C12:F12"/>
    <mergeCell ref="C13:F13"/>
    <mergeCell ref="C23:E23"/>
    <mergeCell ref="B35:L35"/>
    <mergeCell ref="S39:S40"/>
    <mergeCell ref="E40:F40"/>
    <mergeCell ref="H40:I40"/>
    <mergeCell ref="A38:D38"/>
    <mergeCell ref="E38:F38"/>
    <mergeCell ref="H38:I38"/>
    <mergeCell ref="K38:L38"/>
    <mergeCell ref="A39:D40"/>
    <mergeCell ref="E39:F39"/>
    <mergeCell ref="H39:I39"/>
    <mergeCell ref="K39:L40"/>
    <mergeCell ref="H46:I46"/>
    <mergeCell ref="K46:L46"/>
    <mergeCell ref="A48:D48"/>
    <mergeCell ref="H48:I48"/>
    <mergeCell ref="K48:L48"/>
    <mergeCell ref="N39:N40"/>
    <mergeCell ref="P39:P40"/>
    <mergeCell ref="Q39:Q40"/>
    <mergeCell ref="R39:R40"/>
    <mergeCell ref="A37:D37"/>
    <mergeCell ref="E37:F37"/>
    <mergeCell ref="H37:I37"/>
    <mergeCell ref="K37:L37"/>
    <mergeCell ref="K55:L55"/>
    <mergeCell ref="K54:L54"/>
    <mergeCell ref="K56:L56"/>
    <mergeCell ref="A41:D41"/>
    <mergeCell ref="K60:L60"/>
    <mergeCell ref="A44:D44"/>
    <mergeCell ref="E44:F44"/>
    <mergeCell ref="H44:I44"/>
    <mergeCell ref="K44:L44"/>
    <mergeCell ref="A45:D45"/>
    <mergeCell ref="E45:F45"/>
    <mergeCell ref="H45:I45"/>
    <mergeCell ref="K45:L45"/>
    <mergeCell ref="A43:D43"/>
    <mergeCell ref="E43:F43"/>
    <mergeCell ref="H43:I43"/>
    <mergeCell ref="K43:L43"/>
    <mergeCell ref="E49:G49"/>
    <mergeCell ref="B50:L50"/>
    <mergeCell ref="K51:L51"/>
    <mergeCell ref="S41:S42"/>
    <mergeCell ref="A42:C42"/>
    <mergeCell ref="E42:F42"/>
    <mergeCell ref="H42:I42"/>
    <mergeCell ref="K42:L42"/>
    <mergeCell ref="A70:L70"/>
    <mergeCell ref="E41:F41"/>
    <mergeCell ref="H41:I41"/>
    <mergeCell ref="K41:L41"/>
    <mergeCell ref="P41:P42"/>
    <mergeCell ref="Q41:Q42"/>
    <mergeCell ref="R41:R42"/>
    <mergeCell ref="K66:L66"/>
    <mergeCell ref="K52:L52"/>
    <mergeCell ref="K61:L61"/>
    <mergeCell ref="K62:L62"/>
    <mergeCell ref="K63:L63"/>
    <mergeCell ref="K64:L64"/>
    <mergeCell ref="K65:L65"/>
    <mergeCell ref="K53:L53"/>
    <mergeCell ref="K57:L57"/>
    <mergeCell ref="K58:L58"/>
    <mergeCell ref="A46:D46"/>
    <mergeCell ref="E46:F46"/>
    <mergeCell ref="M78:O78"/>
    <mergeCell ref="A79:D79"/>
    <mergeCell ref="E79:F79"/>
    <mergeCell ref="H79:I79"/>
    <mergeCell ref="K79:L79"/>
    <mergeCell ref="I76:L76"/>
    <mergeCell ref="M76:O76"/>
    <mergeCell ref="A71:D71"/>
    <mergeCell ref="E71:F71"/>
    <mergeCell ref="H71:I71"/>
    <mergeCell ref="K71:L71"/>
    <mergeCell ref="I72:J72"/>
    <mergeCell ref="I74:L74"/>
    <mergeCell ref="I73:L73"/>
    <mergeCell ref="M73:O73"/>
    <mergeCell ref="I77:L77"/>
    <mergeCell ref="M77:O77"/>
    <mergeCell ref="I75:L75"/>
    <mergeCell ref="M75:O75"/>
    <mergeCell ref="M74:O74"/>
    <mergeCell ref="I78:L78"/>
  </mergeCells>
  <phoneticPr fontId="7" type="noConversion"/>
  <conditionalFormatting sqref="W46">
    <cfRule type="cellIs" dxfId="2" priority="2" operator="greaterThan">
      <formula>W48</formula>
    </cfRule>
    <cfRule type="cellIs" dxfId="1" priority="3" operator="greaterThan">
      <formula>"w54"</formula>
    </cfRule>
  </conditionalFormatting>
  <conditionalFormatting sqref="H48:I48">
    <cfRule type="cellIs" dxfId="0" priority="1" operator="greaterThan">
      <formula>$G$11</formula>
    </cfRule>
  </conditionalFormatting>
  <pageMargins left="0.51" right="0.47" top="0.79000000000000015" bottom="0.79000000000000015" header="0.31" footer="0.31"/>
  <pageSetup paperSize="9" scale="82" orientation="portrait"/>
  <rowBreaks count="1" manualBreakCount="1">
    <brk id="49" max="11" man="1"/>
  </rowBreaks>
  <drawing r:id="rId1"/>
  <extLst>
    <ext xmlns:mx="http://schemas.microsoft.com/office/mac/excel/2008/main" uri="{64002731-A6B0-56B0-2670-7721B7C09600}">
      <mx:PLV Mode="1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G33" sqref="G33"/>
    </sheetView>
  </sheetViews>
  <sheetFormatPr baseColWidth="10" defaultColWidth="8.83203125" defaultRowHeight="14" x14ac:dyDescent="0"/>
  <sheetData/>
  <pageMargins left="0.511811024" right="0.511811024" top="0.78740157499999996" bottom="0.78740157499999996" header="0.31496062000000002" footer="0.3149606200000000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workbookViewId="0">
      <selection activeCell="G19" sqref="G19"/>
    </sheetView>
  </sheetViews>
  <sheetFormatPr baseColWidth="10" defaultColWidth="8.83203125" defaultRowHeight="14" x14ac:dyDescent="0"/>
  <cols>
    <col min="1" max="1" width="20.1640625" customWidth="1"/>
    <col min="2" max="2" width="4.1640625" style="1" customWidth="1"/>
    <col min="3" max="3" width="11.6640625" customWidth="1"/>
    <col min="4" max="7" width="10.5" customWidth="1"/>
  </cols>
  <sheetData>
    <row r="1" spans="1:8" ht="20">
      <c r="A1" s="18" t="s">
        <v>22</v>
      </c>
      <c r="B1" s="11"/>
      <c r="C1" s="10"/>
      <c r="D1" s="10"/>
      <c r="E1" s="10"/>
      <c r="F1" s="10"/>
      <c r="G1" s="10"/>
      <c r="H1" s="7"/>
    </row>
    <row r="2" spans="1:8">
      <c r="A2" s="7"/>
      <c r="B2" s="8"/>
      <c r="C2" s="7"/>
      <c r="D2" s="7"/>
      <c r="E2" s="7"/>
      <c r="F2" s="7"/>
      <c r="G2" s="7"/>
      <c r="H2" s="7"/>
    </row>
    <row r="3" spans="1:8">
      <c r="A3" s="7"/>
      <c r="B3" s="8"/>
      <c r="C3" s="7"/>
      <c r="D3" s="7"/>
      <c r="E3" s="3"/>
      <c r="F3" s="8"/>
      <c r="G3" s="3"/>
      <c r="H3" s="7"/>
    </row>
    <row r="4" spans="1:8">
      <c r="A4" s="7" t="s">
        <v>23</v>
      </c>
      <c r="B4" s="2" t="s">
        <v>24</v>
      </c>
      <c r="C4" s="7"/>
      <c r="D4" s="8"/>
      <c r="E4" s="3"/>
      <c r="F4" s="8"/>
      <c r="G4" s="3"/>
      <c r="H4" s="7"/>
    </row>
    <row r="5" spans="1:8">
      <c r="A5" s="7"/>
      <c r="B5" s="8"/>
      <c r="C5" s="7"/>
      <c r="D5" s="215" t="s">
        <v>40</v>
      </c>
      <c r="E5" s="215"/>
      <c r="F5" s="215" t="s">
        <v>41</v>
      </c>
      <c r="G5" s="215"/>
      <c r="H5" s="7"/>
    </row>
    <row r="6" spans="1:8">
      <c r="A6" s="7"/>
      <c r="B6" s="8"/>
      <c r="C6" s="7"/>
      <c r="D6" s="8" t="s">
        <v>39</v>
      </c>
      <c r="E6" s="3" t="s">
        <v>37</v>
      </c>
      <c r="F6" s="8" t="s">
        <v>39</v>
      </c>
      <c r="G6" s="3" t="s">
        <v>37</v>
      </c>
      <c r="H6" s="7"/>
    </row>
    <row r="7" spans="1:8">
      <c r="A7" s="7" t="s">
        <v>25</v>
      </c>
      <c r="B7" s="8">
        <v>6</v>
      </c>
      <c r="C7" s="7" t="s">
        <v>26</v>
      </c>
      <c r="D7" s="9">
        <v>75</v>
      </c>
      <c r="E7" s="4">
        <f>B7*D7</f>
        <v>450</v>
      </c>
      <c r="F7" s="9">
        <v>6</v>
      </c>
      <c r="G7" s="4">
        <f>B7*F7</f>
        <v>36</v>
      </c>
      <c r="H7" s="7"/>
    </row>
    <row r="8" spans="1:8">
      <c r="A8" s="10"/>
      <c r="B8" s="11">
        <v>4</v>
      </c>
      <c r="C8" s="10" t="s">
        <v>38</v>
      </c>
      <c r="D8" s="12">
        <v>85</v>
      </c>
      <c r="E8" s="5">
        <f>B8*D8</f>
        <v>340</v>
      </c>
      <c r="F8" s="12">
        <v>6</v>
      </c>
      <c r="G8" s="5">
        <f>B8*F8</f>
        <v>24</v>
      </c>
      <c r="H8" s="7"/>
    </row>
    <row r="9" spans="1:8">
      <c r="A9" s="7"/>
      <c r="B9" s="8">
        <f>SUM(B7:B8)</f>
        <v>10</v>
      </c>
      <c r="C9" s="7" t="s">
        <v>42</v>
      </c>
      <c r="D9" s="7"/>
      <c r="E9" s="6">
        <f>SUM(E7:E8)</f>
        <v>790</v>
      </c>
      <c r="F9" s="13"/>
      <c r="G9" s="6">
        <f>SUM(G7:G8)</f>
        <v>60</v>
      </c>
      <c r="H9" s="7"/>
    </row>
    <row r="10" spans="1:8">
      <c r="A10" s="7" t="s">
        <v>27</v>
      </c>
      <c r="B10" s="8"/>
      <c r="C10" s="7"/>
      <c r="D10" s="7"/>
      <c r="E10" s="7"/>
      <c r="F10" s="7"/>
      <c r="G10" s="7"/>
      <c r="H10" s="7"/>
    </row>
    <row r="11" spans="1:8">
      <c r="A11" s="7" t="s">
        <v>28</v>
      </c>
      <c r="B11" s="8">
        <v>4</v>
      </c>
      <c r="C11" s="9">
        <v>4</v>
      </c>
      <c r="D11" s="4">
        <f>C11*B11</f>
        <v>16</v>
      </c>
      <c r="E11" s="7"/>
      <c r="F11" s="7"/>
      <c r="G11" s="7"/>
      <c r="H11" s="7"/>
    </row>
    <row r="12" spans="1:8">
      <c r="A12" s="7" t="s">
        <v>29</v>
      </c>
      <c r="B12" s="8">
        <v>2</v>
      </c>
      <c r="C12" s="9">
        <v>25</v>
      </c>
      <c r="D12" s="4">
        <f>C12*B12</f>
        <v>50</v>
      </c>
      <c r="E12" s="7"/>
      <c r="F12" s="7"/>
      <c r="G12" s="7"/>
      <c r="H12" s="7"/>
    </row>
    <row r="13" spans="1:8">
      <c r="A13" s="7" t="s">
        <v>30</v>
      </c>
      <c r="B13" s="8"/>
      <c r="C13" s="9">
        <v>33</v>
      </c>
      <c r="D13" s="7"/>
      <c r="E13" s="7"/>
      <c r="F13" s="7"/>
      <c r="G13" s="7"/>
      <c r="H13" s="7"/>
    </row>
    <row r="14" spans="1:8">
      <c r="A14" s="7" t="s">
        <v>48</v>
      </c>
      <c r="B14" s="8"/>
      <c r="C14" s="9">
        <v>0</v>
      </c>
      <c r="D14" s="7"/>
      <c r="E14" s="7"/>
      <c r="F14" s="7"/>
      <c r="G14" s="7"/>
      <c r="H14" s="7"/>
    </row>
    <row r="15" spans="1:8">
      <c r="A15" s="7"/>
      <c r="B15" s="8"/>
      <c r="C15" s="7"/>
      <c r="D15" s="7"/>
      <c r="E15" s="7"/>
      <c r="F15" s="7"/>
      <c r="G15" s="7"/>
      <c r="H15" s="7"/>
    </row>
    <row r="16" spans="1:8">
      <c r="A16" s="7" t="s">
        <v>31</v>
      </c>
      <c r="B16" s="8"/>
      <c r="C16" s="7"/>
      <c r="D16" s="7"/>
      <c r="E16" s="7"/>
      <c r="F16" s="7"/>
      <c r="G16" s="7"/>
      <c r="H16" s="7"/>
    </row>
    <row r="17" spans="1:8">
      <c r="A17" s="7"/>
      <c r="B17" s="8"/>
      <c r="C17" s="7"/>
      <c r="D17" s="7"/>
      <c r="E17" s="7"/>
      <c r="F17" s="7"/>
      <c r="G17" s="7"/>
      <c r="H17" s="7"/>
    </row>
    <row r="18" spans="1:8">
      <c r="A18" s="7" t="s">
        <v>32</v>
      </c>
      <c r="B18" s="8"/>
      <c r="C18" s="6">
        <f>(E9-G9)+C13</f>
        <v>763</v>
      </c>
      <c r="D18" s="7"/>
      <c r="E18" s="7"/>
      <c r="F18" s="7"/>
      <c r="G18" s="7"/>
      <c r="H18" s="7"/>
    </row>
    <row r="19" spans="1:8">
      <c r="A19" s="7" t="s">
        <v>33</v>
      </c>
      <c r="B19" s="8"/>
      <c r="C19" s="6">
        <f>D11+D12+G9+C14</f>
        <v>126</v>
      </c>
      <c r="D19" s="7"/>
      <c r="E19" s="7"/>
      <c r="F19" s="7"/>
      <c r="G19" s="7"/>
      <c r="H19" s="7"/>
    </row>
    <row r="20" spans="1:8">
      <c r="A20" s="7" t="s">
        <v>36</v>
      </c>
      <c r="B20" s="8"/>
      <c r="C20" s="6">
        <f>SUM(C18:C19)</f>
        <v>889</v>
      </c>
      <c r="D20" s="7"/>
      <c r="E20" s="7"/>
      <c r="F20" s="7"/>
      <c r="G20" s="7"/>
      <c r="H20" s="7"/>
    </row>
    <row r="21" spans="1:8">
      <c r="A21" s="7" t="s">
        <v>34</v>
      </c>
      <c r="B21" s="8"/>
      <c r="C21" s="6">
        <f>E7+E8</f>
        <v>790</v>
      </c>
      <c r="D21" s="7"/>
      <c r="E21" s="7"/>
      <c r="F21" s="7"/>
      <c r="G21" s="7"/>
      <c r="H21" s="7"/>
    </row>
    <row r="22" spans="1:8">
      <c r="A22" s="14" t="s">
        <v>35</v>
      </c>
      <c r="B22" s="15"/>
      <c r="C22" s="16">
        <f>C21/C20</f>
        <v>0.88863892013498313</v>
      </c>
      <c r="D22" s="7"/>
      <c r="E22" s="7"/>
      <c r="F22" s="7"/>
      <c r="G22" s="7"/>
      <c r="H22" s="7"/>
    </row>
    <row r="23" spans="1:8">
      <c r="A23" s="7"/>
      <c r="B23" s="8"/>
      <c r="C23" s="7"/>
      <c r="D23" s="7"/>
      <c r="E23" s="7"/>
      <c r="F23" s="7"/>
      <c r="G23" s="7"/>
      <c r="H23" s="7"/>
    </row>
    <row r="26" spans="1:8">
      <c r="A26" t="s">
        <v>43</v>
      </c>
    </row>
    <row r="28" spans="1:8">
      <c r="A28" t="s">
        <v>44</v>
      </c>
      <c r="C28" s="17">
        <v>0.88859999999999995</v>
      </c>
    </row>
    <row r="29" spans="1:8">
      <c r="A29" t="s">
        <v>40</v>
      </c>
      <c r="C29" s="6">
        <f>E9</f>
        <v>790</v>
      </c>
    </row>
    <row r="30" spans="1:8">
      <c r="A30" t="s">
        <v>46</v>
      </c>
      <c r="C30" s="6">
        <f>C29/C28</f>
        <v>889.03893765473788</v>
      </c>
    </row>
    <row r="31" spans="1:8">
      <c r="A31" t="s">
        <v>45</v>
      </c>
      <c r="C31" s="6">
        <f>C30-C29</f>
        <v>99.038937654737879</v>
      </c>
      <c r="D31" t="s">
        <v>47</v>
      </c>
    </row>
  </sheetData>
  <mergeCells count="2">
    <mergeCell ref="D5:E5"/>
    <mergeCell ref="F5:G5"/>
  </mergeCells>
  <pageMargins left="0.511811024" right="0.511811024" top="0.78740157499999996" bottom="0.78740157499999996" header="0.31496062000000002" footer="0.3149606200000000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PLANILHA DE VIABILIDADE</vt:lpstr>
      <vt:lpstr>2.</vt:lpstr>
      <vt:lpstr>Plan1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</dc:creator>
  <cp:lastModifiedBy>tom araya</cp:lastModifiedBy>
  <cp:lastPrinted>2015-10-16T20:56:17Z</cp:lastPrinted>
  <dcterms:created xsi:type="dcterms:W3CDTF">2014-02-04T13:36:25Z</dcterms:created>
  <dcterms:modified xsi:type="dcterms:W3CDTF">2016-07-20T19:41:09Z</dcterms:modified>
</cp:coreProperties>
</file>